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tables/table2.xml" ContentType="application/vnd.openxmlformats-officedocument.spreadsheetml.table+xml"/>
  <Override PartName="/xl/comments3.xml" ContentType="application/vnd.openxmlformats-officedocument.spreadsheetml.comments+xml"/>
  <Override PartName="/xl/tables/table3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politoit.sharepoint.com/teams/COLL_BandiCNMS/Documenti condivisi/General/SPOKE 2_Sustainable Road Vehicle/Bando a cascata verso le imprese 2/Allegati/"/>
    </mc:Choice>
  </mc:AlternateContent>
  <xr:revisionPtr revIDLastSave="64" documentId="8_{CA61C37E-3CF6-4E24-8B94-38FC9F868682}" xr6:coauthVersionLast="47" xr6:coauthVersionMax="47" xr10:uidLastSave="{F399828E-E675-4B53-924A-35BBCBD10658}"/>
  <bookViews>
    <workbookView xWindow="-120" yWindow="-120" windowWidth="29040" windowHeight="15720" activeTab="1" xr2:uid="{00000000-000D-0000-FFFF-FFFF00000000}"/>
  </bookViews>
  <sheets>
    <sheet name="All.B - Istruzioni" sheetId="58" r:id="rId1"/>
    <sheet name="Proponente Riepilogo" sheetId="57" r:id="rId2"/>
    <sheet name="P2 Grande Impresa" sheetId="55" r:id="rId3"/>
    <sheet name="P3 Media Impresa " sheetId="54" r:id="rId4"/>
    <sheet name="P4 Picc. Impresa" sheetId="51" r:id="rId5"/>
    <sheet name="Tab 2 - budget per partner" sheetId="4" state="hidden" r:id="rId6"/>
    <sheet name="Ref split (%)" sheetId="2" state="hidden" r:id="rId7"/>
    <sheet name="Ref split (€)" sheetId="5" state="hidden" r:id="rId8"/>
  </sheets>
  <definedNames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57" l="1"/>
  <c r="B28" i="57"/>
  <c r="A28" i="57"/>
  <c r="B21" i="57"/>
  <c r="B18" i="57"/>
  <c r="R30" i="51"/>
  <c r="M30" i="51"/>
  <c r="J29" i="51"/>
  <c r="K15" i="51"/>
  <c r="N14" i="51"/>
  <c r="P14" i="51" s="1"/>
  <c r="K14" i="51"/>
  <c r="K16" i="51" s="1"/>
  <c r="I7" i="51"/>
  <c r="I6" i="51"/>
  <c r="I5" i="51"/>
  <c r="J5" i="51" s="1"/>
  <c r="K5" i="51" s="1"/>
  <c r="I4" i="51"/>
  <c r="J4" i="51" s="1"/>
  <c r="K4" i="51" s="1"/>
  <c r="N4" i="51" s="1"/>
  <c r="P4" i="51" s="1"/>
  <c r="J3" i="51"/>
  <c r="K3" i="51" s="1"/>
  <c r="N3" i="51" s="1"/>
  <c r="P3" i="51" s="1"/>
  <c r="I3" i="51"/>
  <c r="I2" i="51"/>
  <c r="R30" i="54"/>
  <c r="M30" i="54"/>
  <c r="J29" i="54"/>
  <c r="K15" i="54"/>
  <c r="K14" i="54"/>
  <c r="I7" i="54"/>
  <c r="J7" i="54" s="1"/>
  <c r="I6" i="54"/>
  <c r="J6" i="54" s="1"/>
  <c r="K6" i="54" s="1"/>
  <c r="N6" i="54" s="1"/>
  <c r="P6" i="54" s="1"/>
  <c r="I5" i="54"/>
  <c r="J5" i="54" s="1"/>
  <c r="K5" i="54" s="1"/>
  <c r="I4" i="54"/>
  <c r="J4" i="54" s="1"/>
  <c r="J3" i="54"/>
  <c r="K3" i="54" s="1"/>
  <c r="N3" i="54" s="1"/>
  <c r="P3" i="54" s="1"/>
  <c r="I3" i="54"/>
  <c r="I2" i="54"/>
  <c r="J2" i="54" s="1"/>
  <c r="K2" i="54" s="1"/>
  <c r="N5" i="51" l="1"/>
  <c r="J6" i="51"/>
  <c r="K6" i="51" s="1"/>
  <c r="N6" i="51" s="1"/>
  <c r="P6" i="51" s="1"/>
  <c r="J2" i="51"/>
  <c r="K2" i="51" s="1"/>
  <c r="J7" i="51"/>
  <c r="K7" i="51" s="1"/>
  <c r="N7" i="51" s="1"/>
  <c r="P7" i="51" s="1"/>
  <c r="N15" i="51"/>
  <c r="P15" i="51" s="1"/>
  <c r="P16" i="51" s="1"/>
  <c r="N5" i="54"/>
  <c r="N2" i="54"/>
  <c r="K10" i="54"/>
  <c r="K19" i="54" s="1"/>
  <c r="K7" i="54"/>
  <c r="N7" i="54" s="1"/>
  <c r="P7" i="54" s="1"/>
  <c r="N15" i="54"/>
  <c r="P15" i="54" s="1"/>
  <c r="K4" i="54"/>
  <c r="N4" i="54" s="1"/>
  <c r="P4" i="54" s="1"/>
  <c r="K16" i="54"/>
  <c r="N14" i="54"/>
  <c r="N2" i="51" l="1"/>
  <c r="K10" i="51"/>
  <c r="K19" i="51" s="1"/>
  <c r="K8" i="51"/>
  <c r="K23" i="51" s="1"/>
  <c r="P5" i="51"/>
  <c r="P11" i="51" s="1"/>
  <c r="P20" i="51" s="1"/>
  <c r="S30" i="51" s="1"/>
  <c r="C21" i="57" s="1"/>
  <c r="N11" i="51"/>
  <c r="N20" i="51" s="1"/>
  <c r="N16" i="51"/>
  <c r="K11" i="51"/>
  <c r="K20" i="51" s="1"/>
  <c r="Q30" i="51" s="1"/>
  <c r="L30" i="54"/>
  <c r="N8" i="54"/>
  <c r="N10" i="54"/>
  <c r="N19" i="54" s="1"/>
  <c r="P2" i="54"/>
  <c r="N16" i="54"/>
  <c r="P14" i="54"/>
  <c r="P16" i="54" s="1"/>
  <c r="K8" i="54"/>
  <c r="K23" i="54" s="1"/>
  <c r="N11" i="54"/>
  <c r="N20" i="54" s="1"/>
  <c r="P5" i="54"/>
  <c r="P11" i="54" s="1"/>
  <c r="P20" i="54" s="1"/>
  <c r="S30" i="54" s="1"/>
  <c r="K11" i="54"/>
  <c r="K20" i="54" s="1"/>
  <c r="Q30" i="54" s="1"/>
  <c r="A21" i="57" l="1"/>
  <c r="V30" i="51"/>
  <c r="K22" i="54"/>
  <c r="V30" i="54"/>
  <c r="N10" i="51"/>
  <c r="N19" i="51" s="1"/>
  <c r="N22" i="51" s="1"/>
  <c r="N8" i="51"/>
  <c r="P2" i="51"/>
  <c r="L30" i="51"/>
  <c r="K22" i="51"/>
  <c r="P8" i="54"/>
  <c r="P10" i="54"/>
  <c r="P19" i="54" s="1"/>
  <c r="N22" i="54"/>
  <c r="W30" i="54"/>
  <c r="W30" i="51" l="1"/>
  <c r="P10" i="51"/>
  <c r="P19" i="51" s="1"/>
  <c r="P8" i="51"/>
  <c r="P22" i="54"/>
  <c r="N30" i="54"/>
  <c r="X30" i="54" l="1"/>
  <c r="C18" i="57"/>
  <c r="P22" i="51"/>
  <c r="N30" i="51"/>
  <c r="X30" i="51" s="1"/>
  <c r="R30" i="55" l="1"/>
  <c r="M30" i="55"/>
  <c r="J29" i="55"/>
  <c r="B33" i="57" s="1"/>
  <c r="C33" i="57" s="1"/>
  <c r="K15" i="55"/>
  <c r="K14" i="55"/>
  <c r="I7" i="55"/>
  <c r="I6" i="55"/>
  <c r="I5" i="55"/>
  <c r="I4" i="55"/>
  <c r="I3" i="55"/>
  <c r="I2" i="55"/>
  <c r="J2" i="55" l="1"/>
  <c r="K2" i="55" s="1"/>
  <c r="J3" i="55"/>
  <c r="K3" i="55" s="1"/>
  <c r="J4" i="55"/>
  <c r="K4" i="55" s="1"/>
  <c r="J5" i="55"/>
  <c r="K5" i="55" s="1"/>
  <c r="J6" i="55"/>
  <c r="K6" i="55" s="1"/>
  <c r="J7" i="55"/>
  <c r="K7" i="55" s="1"/>
  <c r="K16" i="55"/>
  <c r="N14" i="55"/>
  <c r="N15" i="55"/>
  <c r="K10" i="55" l="1"/>
  <c r="K19" i="55" s="1"/>
  <c r="L30" i="55" s="1"/>
  <c r="A18" i="57" s="1"/>
  <c r="K8" i="55"/>
  <c r="K23" i="55" s="1"/>
  <c r="N6" i="55"/>
  <c r="P6" i="55" s="1"/>
  <c r="N7" i="55"/>
  <c r="P7" i="55" s="1"/>
  <c r="N4" i="55"/>
  <c r="P4" i="55" s="1"/>
  <c r="N3" i="55"/>
  <c r="P3" i="55" s="1"/>
  <c r="P15" i="55"/>
  <c r="P14" i="55"/>
  <c r="N16" i="55"/>
  <c r="K11" i="55"/>
  <c r="K20" i="55" s="1"/>
  <c r="Q30" i="55" s="1"/>
  <c r="N5" i="55"/>
  <c r="N2" i="55"/>
  <c r="V30" i="55" l="1"/>
  <c r="B25" i="57"/>
  <c r="C31" i="57" s="1"/>
  <c r="W30" i="55"/>
  <c r="N10" i="55"/>
  <c r="N19" i="55" s="1"/>
  <c r="P16" i="55"/>
  <c r="N8" i="55"/>
  <c r="K22" i="55"/>
  <c r="P2" i="55"/>
  <c r="P10" i="55" s="1"/>
  <c r="N11" i="55"/>
  <c r="N20" i="55" s="1"/>
  <c r="P5" i="55"/>
  <c r="A25" i="57" l="1"/>
  <c r="B31" i="57" s="1"/>
  <c r="P11" i="55"/>
  <c r="P8" i="55"/>
  <c r="N22" i="55"/>
  <c r="P19" i="55" l="1"/>
  <c r="N30" i="55" s="1"/>
  <c r="P20" i="55"/>
  <c r="S30" i="55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C25" i="57" l="1"/>
  <c r="X30" i="55"/>
  <c r="P22" i="55"/>
  <c r="K32" i="5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 Frascaroli</author>
  </authors>
  <commentList>
    <comment ref="A32" authorId="0" shapeId="0" xr:uid="{EFD85273-5D02-4409-A99E-7DA74B6F0292}">
      <text>
        <r>
          <rPr>
            <sz val="12"/>
            <color theme="1"/>
            <rFont val="Calibri"/>
            <scheme val="minor"/>
          </rPr>
          <t xml:space="preserve">Inserire o mantenere 100%
</t>
        </r>
      </text>
    </comment>
    <comment ref="A33" authorId="0" shapeId="0" xr:uid="{3DEEAF42-6DAE-4930-9670-25CE401D6423}">
      <text>
        <r>
          <rPr>
            <sz val="9"/>
            <color indexed="81"/>
            <rFont val="Tahoma"/>
            <charset val="1"/>
          </rPr>
          <t xml:space="preserve">inserire % di genere femminile sul totale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 Brizzi</author>
  </authors>
  <commentList>
    <comment ref="L1" authorId="0" shapeId="0" xr:uid="{10008565-7726-460F-9501-42EEF441F3D7}">
      <text>
        <r>
          <rPr>
            <b/>
            <sz val="9"/>
            <color indexed="81"/>
            <rFont val="Tahoma"/>
            <family val="2"/>
          </rPr>
          <t xml:space="preserve">Luca  Brizzi: </t>
        </r>
        <r>
          <rPr>
            <sz val="9"/>
            <color indexed="81"/>
            <rFont val="Tahoma"/>
            <family val="2"/>
          </rPr>
          <t xml:space="preserve">Modificare calcoli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 Brizzi</author>
  </authors>
  <commentList>
    <comment ref="L1" authorId="0" shapeId="0" xr:uid="{2F752863-1DA6-4047-94A8-9B8EF0DF66BB}">
      <text>
        <r>
          <rPr>
            <b/>
            <sz val="9"/>
            <color indexed="81"/>
            <rFont val="Tahoma"/>
            <family val="2"/>
          </rPr>
          <t xml:space="preserve">Luca  Brizzi: </t>
        </r>
        <r>
          <rPr>
            <sz val="9"/>
            <color indexed="81"/>
            <rFont val="Tahoma"/>
            <family val="2"/>
          </rPr>
          <t xml:space="preserve">Modificare calcoli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Luca  Brizzi</author>
  </authors>
  <commentList>
    <comment ref="L1" authorId="0" shapeId="0" xr:uid="{E173D1FC-5C27-455D-881B-CBDBA7AB265F}">
      <text>
        <r>
          <rPr>
            <b/>
            <sz val="9"/>
            <color indexed="81"/>
            <rFont val="Tahoma"/>
            <family val="2"/>
          </rPr>
          <t xml:space="preserve">Luca  Brizzi: </t>
        </r>
        <r>
          <rPr>
            <sz val="9"/>
            <color indexed="81"/>
            <rFont val="Tahoma"/>
            <family val="2"/>
          </rPr>
          <t xml:space="preserve">Modificare calcoli
</t>
        </r>
      </text>
    </comment>
  </commentList>
</comments>
</file>

<file path=xl/sharedStrings.xml><?xml version="1.0" encoding="utf-8"?>
<sst xmlns="http://schemas.openxmlformats.org/spreadsheetml/2006/main" count="585" uniqueCount="171">
  <si>
    <t xml:space="preserve">Guida alla compilazione: </t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</si>
  <si>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3 tipologie di figure</t>
    </r>
    <r>
      <rPr>
        <sz val="12"/>
        <color theme="1"/>
        <rFont val="Calibri"/>
        <family val="2"/>
        <scheme val="minor"/>
      </rPr>
      <t>: Grande Impresa, Media Impresa, Piccola Impresa</t>
    </r>
  </si>
  <si>
    <t>Foglio P2, P3 o P4:</t>
  </si>
  <si>
    <t xml:space="preserve">1) Inserire Tipologia di reclutamento (colonna D); </t>
  </si>
  <si>
    <r>
      <rPr>
        <sz val="12"/>
        <color rgb="FF000000"/>
        <rFont val="Calibri"/>
        <scheme val="minor"/>
      </rPr>
      <t xml:space="preserve">2) Inserire il numero di </t>
    </r>
    <r>
      <rPr>
        <i/>
        <sz val="12"/>
        <color rgb="FF000000"/>
        <rFont val="Calibri"/>
        <scheme val="minor"/>
      </rPr>
      <t>mesi/persona</t>
    </r>
    <r>
      <rPr>
        <sz val="12"/>
        <color rgb="FF000000"/>
        <rFont val="Calibri"/>
        <scheme val="minor"/>
      </rPr>
      <t xml:space="preserve"> della risorsa (colonna F);</t>
    </r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</si>
  <si>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</si>
  <si>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5</t>
    </r>
    <r>
      <rPr>
        <sz val="12"/>
        <color theme="1"/>
        <rFont val="Calibri"/>
        <family val="2"/>
        <scheme val="minor"/>
      </rPr>
      <t xml:space="preserve"> con le informazioni richieste;</t>
    </r>
  </si>
  <si>
    <t>Documenti utili alla compilazione: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</si>
  <si>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</si>
  <si>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</si>
  <si>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</si>
  <si>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</si>
  <si>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</si>
  <si>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</si>
  <si>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rgb="FF000000"/>
        <rFont val="Calibri"/>
        <scheme val="minor"/>
      </rPr>
      <t>Campi di intervento 022:</t>
    </r>
    <r>
      <rPr>
        <sz val="12"/>
        <color rgb="FF000000"/>
        <rFont val="Calibri"/>
        <scheme val="minor"/>
      </rPr>
      <t>Articolo 3 (Dotazione finanziaria dell’avviso) e Articolo 7 (Criteri di ammissibilità)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</si>
  <si>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bandi.partenariatiestesipolito@pie.camcom.it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</si>
  <si>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</si>
  <si>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</si>
  <si>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</si>
  <si>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</si>
  <si>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</si>
  <si>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Denominazione sociale</t>
  </si>
  <si>
    <t>CF</t>
  </si>
  <si>
    <t>Tipologia di soggetto (selezionare dal menu a tendina)</t>
  </si>
  <si>
    <t>Ricerca Industriale</t>
  </si>
  <si>
    <t>Sviluppo Sperimentale</t>
  </si>
  <si>
    <t>Totali</t>
  </si>
  <si>
    <t>Costo</t>
  </si>
  <si>
    <t>Di cui Campo di intervento 022</t>
  </si>
  <si>
    <t>% Agevolazione inclusa eventuale maggiorazione</t>
  </si>
  <si>
    <t>Costo Totale</t>
  </si>
  <si>
    <t>Agevolazione Totale</t>
  </si>
  <si>
    <t>Nuove assunzioni di genere femminile (unità)</t>
  </si>
  <si>
    <t>% genere femminile sui nuovi reclutamenti (=AM/Somma AK+AL)</t>
  </si>
  <si>
    <t>Richiedente</t>
  </si>
  <si>
    <t>Soggetti NON destinatari di aiuti di stato</t>
  </si>
  <si>
    <t>Costi</t>
  </si>
  <si>
    <t>Importo tot.</t>
  </si>
  <si>
    <t>Agevolazione tot.</t>
  </si>
  <si>
    <t>Costo del Progetto</t>
  </si>
  <si>
    <t>% costi in investimenti di cui linea di intervento 022</t>
  </si>
  <si>
    <t>% personale da assumere di genere femminile</t>
  </si>
  <si>
    <t>2) Visionare il riepilogo assicurandosi aderenza alla compilazione di uno dei fogli P2, P3 o P4</t>
  </si>
  <si>
    <t>Dimensione Impresa</t>
  </si>
  <si>
    <t xml:space="preserve">Nuove assunzioni </t>
  </si>
  <si>
    <t>Categoria</t>
  </si>
  <si>
    <t>% intensità agevolazione</t>
  </si>
  <si>
    <t>eventuale maggiorazione % intensità agevolazione NOT APPLICABLE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</si>
  <si>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</si>
  <si>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</si>
  <si>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</si>
  <si>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</si>
  <si>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</si>
  <si>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t>Costo Personale (€)</t>
  </si>
  <si>
    <t>Costi indiretti (15%)</t>
  </si>
  <si>
    <t>Costo Totale del Personale (€)</t>
  </si>
  <si>
    <t xml:space="preserve">% agevolazioni in investimenti di cui linea di intervento 022
</t>
  </si>
  <si>
    <t>Agevolazione</t>
  </si>
  <si>
    <t>Agevolazioni linea 022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</si>
  <si>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</si>
  <si>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</si>
  <si>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</si>
  <si>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</si>
  <si>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</si>
  <si>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</si>
  <si>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</si>
  <si>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</si>
  <si>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>agevolazioni linea 022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</si>
  <si>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</si>
  <si>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</si>
  <si>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</si>
  <si>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</si>
  <si>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Nuove assunzioni  (unità)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</si>
  <si>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</si>
  <si>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</si>
  <si>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</si>
  <si>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</si>
  <si>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</si>
  <si>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</si>
  <si>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</si>
  <si>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</si>
  <si>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</si>
  <si>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</si>
  <si>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</si>
  <si>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</si>
  <si>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</si>
  <si>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</si>
  <si>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</si>
  <si>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</si>
  <si>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</si>
  <si>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</si>
  <si>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</si>
  <si>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</si>
  <si>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</si>
  <si>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</si>
  <si>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</si>
  <si>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</si>
  <si>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</si>
  <si>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</si>
  <si>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</si>
  <si>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</si>
  <si>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</si>
  <si>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</si>
  <si>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</si>
  <si>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</si>
  <si>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</si>
  <si>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</si>
  <si>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</si>
  <si>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</si>
  <si>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</si>
  <si>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</si>
  <si>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</si>
  <si>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</si>
  <si>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</si>
  <si>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</si>
  <si>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</si>
  <si>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</si>
  <si>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</si>
  <si>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</si>
  <si>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</si>
  <si>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</si>
  <si>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</si>
  <si>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</si>
  <si>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</si>
  <si>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</si>
  <si>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</si>
  <si>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</si>
  <si>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</si>
  <si>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</si>
  <si>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</si>
  <si>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</si>
  <si>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</si>
  <si>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</si>
  <si>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</si>
  <si>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</si>
  <si>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</si>
  <si>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</si>
  <si>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</si>
  <si>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</si>
  <si>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</si>
  <si>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</si>
  <si>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</si>
  <si>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</si>
  <si>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</si>
  <si>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</si>
  <si>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</si>
  <si>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</si>
  <si>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</si>
  <si>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</si>
  <si>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</si>
  <si>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</si>
  <si>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</si>
  <si>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</si>
  <si>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</si>
  <si>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</si>
  <si>
    <t xml:space="preserve">6) Controllare che il riepilogo della tabella automatica sia corretto. </t>
  </si>
  <si>
    <t>Tematica</t>
  </si>
  <si>
    <t>NOT APPLICABLE</t>
  </si>
  <si>
    <t>NOT APPLICABLE2</t>
  </si>
  <si>
    <r>
      <t xml:space="preserve">Percentuali di Agevolazione: </t>
    </r>
    <r>
      <rPr>
        <sz val="12"/>
        <color rgb="FF000000"/>
        <rFont val="Calibri"/>
        <scheme val="minor"/>
      </rPr>
      <t>Art. 3.5 del Bando</t>
    </r>
  </si>
  <si>
    <r>
      <t xml:space="preserve">4) Da Riga 17 a seguire: Inserire il budget richiesto per </t>
    </r>
    <r>
      <rPr>
        <i/>
        <sz val="12"/>
        <color rgb="FF000000"/>
        <rFont val="Calibri"/>
        <scheme val="minor"/>
      </rPr>
      <t xml:space="preserve">Costi per materiali, attrezzature e licenze, Costi per servizi di Consulenza Specialistica e altre tipologie di costo </t>
    </r>
  </si>
  <si>
    <t xml:space="preserve">5) Compilare la tabella delle righe 34-35 con il dettaglio sui nuovi reclutamenti; </t>
  </si>
  <si>
    <t xml:space="preserve">3) Controllare che le informazioni della tabella dalla riga 33 a seguire siano complete. </t>
  </si>
  <si>
    <t>SPOKE 2 POLITECNICO DI TORINO</t>
  </si>
  <si>
    <t>3) Mantenere il 50% agevolazioni in investimenti di cui linea di intervento 022</t>
  </si>
  <si>
    <t>SUSTAINABLE ROAD VEHICLE</t>
  </si>
  <si>
    <t>art.3.1 del bando a cascata</t>
  </si>
  <si>
    <t>I progetti dovranno prevedere “attività significative” di entrambe le tipologie di attività, pena la non ammissibilità del progetto ovvero dovranno essere caratterizzati da almeno il 20% del budget complessivo da attività riconducibili allo sviluppo sperimentale e la restante parte in attività di ricerca industriale.</t>
  </si>
  <si>
    <t>Nuova assunzione</t>
  </si>
  <si>
    <t>Personale strutturato</t>
  </si>
  <si>
    <t>Media 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</si>
</sst>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</numFmts>
  <fonts count="40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sz val="9"/>
      <color indexed="81"/>
      <name val="Tahoma"/>
      <charset val="1"/>
    </font>
    <font>
      <i/>
      <sz val="12"/>
      <color rgb="FF000000"/>
      <name val="Calibri"/>
      <scheme val="minor"/>
    </font>
    <font>
      <b/>
      <sz val="12"/>
      <color theme="0"/>
      <name val="Calibri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2"/>
      <color rgb="FFFF000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8" tint="-0.249977111117893"/>
      </top>
      <bottom/>
      <diagonal/>
    </border>
    <border>
      <left/>
      <right/>
      <top style="thin">
        <color theme="4"/>
      </top>
      <bottom style="thin">
        <color theme="8" tint="-0.249977111117893"/>
      </bottom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 style="thin">
        <color theme="4"/>
      </top>
      <bottom style="thin">
        <color theme="8" tint="-0.249977111117893"/>
      </bottom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theme="8" tint="-0.249977111117893"/>
      </right>
      <top style="thin">
        <color theme="4"/>
      </top>
      <bottom style="thin">
        <color theme="4"/>
      </bottom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thick">
        <color theme="1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11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12" xfId="5" applyFont="1" applyBorder="1" applyAlignment="1">
      <alignment vertical="center" wrapText="1"/>
    </xf>
    <xf numFmtId="43" fontId="25" fillId="0" borderId="13" xfId="7" applyFont="1" applyFill="1" applyBorder="1" applyAlignment="1" applyProtection="1">
      <alignment horizontal="center" vertical="center" wrapText="1"/>
    </xf>
    <xf numFmtId="9" fontId="25" fillId="0" borderId="13" xfId="2" applyFont="1" applyFill="1" applyBorder="1" applyAlignment="1" applyProtection="1">
      <alignment horizontal="center" vertical="center" wrapText="1"/>
    </xf>
    <xf numFmtId="0" fontId="21" fillId="20" borderId="11" xfId="5" applyFont="1" applyFill="1" applyBorder="1" applyAlignment="1">
      <alignment horizontal="center" vertical="center" wrapText="1"/>
    </xf>
    <xf numFmtId="0" fontId="24" fillId="20" borderId="4" xfId="5" applyFont="1" applyFill="1" applyBorder="1" applyAlignment="1">
      <alignment horizontal="center" vertical="center" wrapText="1"/>
    </xf>
    <xf numFmtId="49" fontId="24" fillId="20" borderId="4" xfId="5" applyNumberFormat="1" applyFont="1" applyFill="1" applyBorder="1" applyAlignment="1">
      <alignment horizontal="center" vertical="center" wrapText="1"/>
    </xf>
    <xf numFmtId="167" fontId="23" fillId="0" borderId="4" xfId="6" applyNumberFormat="1" applyFont="1" applyBorder="1" applyAlignment="1">
      <alignment horizontal="center"/>
    </xf>
    <xf numFmtId="9" fontId="23" fillId="0" borderId="4" xfId="2" applyFont="1" applyBorder="1" applyAlignment="1">
      <alignment horizontal="center"/>
    </xf>
    <xf numFmtId="0" fontId="21" fillId="21" borderId="4" xfId="5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2" borderId="14" xfId="0" applyFont="1" applyFill="1" applyBorder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3" borderId="15" xfId="0" applyFont="1" applyFill="1" applyBorder="1" applyAlignment="1">
      <alignment horizontal="center" wrapText="1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16" xfId="0" applyBorder="1" applyAlignment="1">
      <alignment horizontal="right" wrapText="1"/>
    </xf>
    <xf numFmtId="167" fontId="0" fillId="0" borderId="18" xfId="0" applyNumberFormat="1" applyBorder="1" applyAlignment="1">
      <alignment horizontal="center"/>
    </xf>
    <xf numFmtId="167" fontId="0" fillId="0" borderId="4" xfId="0" applyNumberFormat="1" applyBorder="1"/>
    <xf numFmtId="9" fontId="0" fillId="0" borderId="4" xfId="0" applyNumberFormat="1" applyBorder="1"/>
    <xf numFmtId="0" fontId="0" fillId="0" borderId="4" xfId="0" applyBorder="1"/>
    <xf numFmtId="2" fontId="23" fillId="0" borderId="4" xfId="6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28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30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32" fillId="8" borderId="0" xfId="0" applyFont="1" applyFill="1" applyAlignment="1">
      <alignment horizontal="left"/>
    </xf>
    <xf numFmtId="167" fontId="2" fillId="0" borderId="14" xfId="2" applyNumberFormat="1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19" xfId="0" applyFont="1" applyBorder="1"/>
    <xf numFmtId="0" fontId="2" fillId="0" borderId="0" xfId="0" applyFont="1"/>
    <xf numFmtId="9" fontId="2" fillId="0" borderId="14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Border="1" applyAlignment="1">
      <alignment horizontal="right"/>
    </xf>
    <xf numFmtId="0" fontId="33" fillId="3" borderId="0" xfId="0" applyFont="1" applyFill="1" applyAlignment="1">
      <alignment horizontal="left"/>
    </xf>
    <xf numFmtId="0" fontId="31" fillId="3" borderId="0" xfId="0" applyFont="1" applyFill="1" applyAlignment="1">
      <alignment horizontal="left"/>
    </xf>
    <xf numFmtId="0" fontId="33" fillId="3" borderId="0" xfId="0" applyFont="1" applyFill="1" applyAlignment="1">
      <alignment horizontal="left" wrapText="1"/>
    </xf>
    <xf numFmtId="0" fontId="9" fillId="0" borderId="0" xfId="0" applyFont="1" applyAlignment="1">
      <alignment horizontal="left"/>
    </xf>
    <xf numFmtId="0" fontId="21" fillId="20" borderId="4" xfId="5" applyFont="1" applyFill="1" applyBorder="1" applyAlignment="1">
      <alignment horizontal="center" vertical="center" wrapText="1"/>
    </xf>
    <xf numFmtId="49" fontId="21" fillId="20" borderId="4" xfId="5" applyNumberFormat="1" applyFont="1" applyFill="1" applyBorder="1" applyAlignment="1">
      <alignment horizontal="center" vertical="center" wrapText="1"/>
    </xf>
    <xf numFmtId="0" fontId="21" fillId="20" borderId="22" xfId="5" applyFont="1" applyFill="1" applyBorder="1" applyAlignment="1">
      <alignment horizontal="center" vertical="center" wrapText="1"/>
    </xf>
    <xf numFmtId="0" fontId="18" fillId="20" borderId="4" xfId="0" applyFont="1" applyFill="1" applyBorder="1" applyAlignment="1">
      <alignment horizontal="center" wrapText="1"/>
    </xf>
    <xf numFmtId="0" fontId="21" fillId="20" borderId="10" xfId="5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3" fillId="0" borderId="4" xfId="5" applyFont="1" applyBorder="1" applyAlignment="1">
      <alignment vertical="center" wrapText="1"/>
    </xf>
    <xf numFmtId="0" fontId="23" fillId="0" borderId="22" xfId="5" applyFont="1" applyBorder="1" applyAlignment="1">
      <alignment vertical="center" wrapText="1"/>
    </xf>
    <xf numFmtId="49" fontId="23" fillId="0" borderId="1" xfId="5" applyNumberFormat="1" applyFont="1" applyBorder="1" applyAlignment="1">
      <alignment horizontal="left" vertical="center" wrapText="1"/>
    </xf>
    <xf numFmtId="0" fontId="0" fillId="0" borderId="0" xfId="0" applyFill="1" applyAlignment="1">
      <alignment wrapText="1"/>
    </xf>
    <xf numFmtId="167" fontId="1" fillId="0" borderId="14" xfId="2" applyNumberFormat="1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167" fontId="2" fillId="20" borderId="0" xfId="2" applyNumberFormat="1" applyFont="1" applyFill="1" applyAlignment="1">
      <alignment horizontal="center"/>
    </xf>
    <xf numFmtId="167" fontId="0" fillId="20" borderId="17" xfId="0" applyNumberFormat="1" applyFill="1" applyBorder="1" applyAlignment="1">
      <alignment horizontal="center"/>
    </xf>
    <xf numFmtId="9" fontId="2" fillId="23" borderId="14" xfId="2" applyFont="1" applyFill="1" applyBorder="1" applyAlignment="1">
      <alignment horizontal="center"/>
    </xf>
    <xf numFmtId="0" fontId="0" fillId="23" borderId="0" xfId="0" applyFill="1"/>
    <xf numFmtId="167" fontId="2" fillId="23" borderId="14" xfId="2" applyNumberFormat="1" applyFont="1" applyFill="1" applyBorder="1" applyAlignment="1">
      <alignment horizontal="center"/>
    </xf>
    <xf numFmtId="167" fontId="0" fillId="23" borderId="0" xfId="0" applyNumberFormat="1" applyFill="1"/>
    <xf numFmtId="9" fontId="2" fillId="20" borderId="0" xfId="2" applyFont="1" applyFill="1" applyAlignment="1">
      <alignment horizontal="center"/>
    </xf>
    <xf numFmtId="0" fontId="32" fillId="8" borderId="0" xfId="0" applyFont="1" applyFill="1"/>
    <xf numFmtId="0" fontId="21" fillId="21" borderId="4" xfId="5" applyFont="1" applyFill="1" applyBorder="1" applyAlignment="1">
      <alignment horizontal="center" vertical="center" wrapText="1"/>
    </xf>
    <xf numFmtId="0" fontId="0" fillId="20" borderId="4" xfId="0" applyFill="1" applyBorder="1"/>
    <xf numFmtId="0" fontId="0" fillId="27" borderId="0" xfId="0" applyFill="1"/>
    <xf numFmtId="167" fontId="0" fillId="0" borderId="26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0" fillId="0" borderId="0" xfId="0" applyBorder="1"/>
    <xf numFmtId="0" fontId="0" fillId="0" borderId="27" xfId="0" applyBorder="1"/>
    <xf numFmtId="9" fontId="2" fillId="0" borderId="28" xfId="2" applyFont="1" applyBorder="1" applyAlignment="1">
      <alignment horizontal="center"/>
    </xf>
    <xf numFmtId="167" fontId="1" fillId="0" borderId="28" xfId="2" applyNumberFormat="1" applyFont="1" applyBorder="1" applyAlignment="1">
      <alignment horizontal="center"/>
    </xf>
    <xf numFmtId="0" fontId="0" fillId="0" borderId="29" xfId="0" applyBorder="1" applyAlignment="1">
      <alignment horizontal="center"/>
    </xf>
    <xf numFmtId="167" fontId="1" fillId="0" borderId="30" xfId="2" applyNumberFormat="1" applyFont="1" applyBorder="1" applyAlignment="1">
      <alignment horizontal="center"/>
    </xf>
    <xf numFmtId="0" fontId="0" fillId="0" borderId="31" xfId="0" applyBorder="1"/>
    <xf numFmtId="167" fontId="2" fillId="0" borderId="32" xfId="2" applyNumberFormat="1" applyFon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34" xfId="0" applyNumberFormat="1" applyBorder="1"/>
    <xf numFmtId="0" fontId="9" fillId="0" borderId="0" xfId="0" applyFont="1"/>
    <xf numFmtId="167" fontId="2" fillId="0" borderId="28" xfId="2" applyNumberFormat="1" applyFon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6" xfId="0" applyNumberForma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21" fillId="21" borderId="4" xfId="5" applyFont="1" applyFill="1" applyBorder="1" applyAlignment="1">
      <alignment horizontal="center" vertical="center" wrapText="1"/>
    </xf>
    <xf numFmtId="0" fontId="36" fillId="24" borderId="25" xfId="0" applyFont="1" applyFill="1" applyBorder="1" applyAlignment="1">
      <alignment horizontal="center" vertical="center"/>
    </xf>
    <xf numFmtId="0" fontId="21" fillId="25" borderId="20" xfId="5" applyFont="1" applyFill="1" applyBorder="1" applyAlignment="1">
      <alignment horizontal="center" vertical="center" wrapText="1"/>
    </xf>
    <xf numFmtId="0" fontId="21" fillId="25" borderId="21" xfId="5" applyFont="1" applyFill="1" applyBorder="1" applyAlignment="1">
      <alignment horizontal="center" vertical="center" wrapText="1"/>
    </xf>
    <xf numFmtId="0" fontId="22" fillId="3" borderId="4" xfId="5" applyFont="1" applyFill="1" applyBorder="1" applyAlignment="1">
      <alignment horizontal="left" vertical="center"/>
    </xf>
    <xf numFmtId="0" fontId="26" fillId="26" borderId="4" xfId="5" applyFont="1" applyFill="1" applyBorder="1" applyAlignment="1" applyProtection="1">
      <alignment horizontal="left" vertical="center"/>
      <protection locked="0"/>
    </xf>
    <xf numFmtId="0" fontId="21" fillId="19" borderId="4" xfId="0" applyFont="1" applyFill="1" applyBorder="1" applyAlignment="1">
      <alignment horizontal="center" vertical="center" wrapText="1"/>
    </xf>
    <xf numFmtId="0" fontId="21" fillId="19" borderId="5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vertical="top" wrapText="1"/>
    </xf>
    <xf numFmtId="0" fontId="23" fillId="0" borderId="4" xfId="5" applyFont="1" applyFill="1" applyBorder="1" applyAlignment="1" applyProtection="1">
      <alignment horizontal="left" vertical="center"/>
      <protection locked="0"/>
    </xf>
    <xf numFmtId="0" fontId="21" fillId="21" borderId="4" xfId="5" applyFont="1" applyFill="1" applyBorder="1" applyAlignment="1">
      <alignment horizontal="left" vertical="center"/>
    </xf>
    <xf numFmtId="0" fontId="26" fillId="0" borderId="4" xfId="5" applyFont="1" applyBorder="1" applyAlignment="1">
      <alignment horizontal="left" vertical="center"/>
    </xf>
    <xf numFmtId="0" fontId="26" fillId="0" borderId="4" xfId="5" applyFont="1" applyBorder="1" applyAlignment="1" applyProtection="1">
      <alignment horizontal="left" vertical="center"/>
      <protection locked="0"/>
    </xf>
    <xf numFmtId="0" fontId="24" fillId="20" borderId="22" xfId="5" applyFont="1" applyFill="1" applyBorder="1" applyAlignment="1">
      <alignment horizontal="center" vertical="center" wrapText="1"/>
    </xf>
    <xf numFmtId="0" fontId="24" fillId="20" borderId="23" xfId="5" applyFont="1" applyFill="1" applyBorder="1" applyAlignment="1">
      <alignment horizontal="center" vertical="center" wrapText="1"/>
    </xf>
    <xf numFmtId="0" fontId="24" fillId="20" borderId="24" xfId="5" applyFont="1" applyFill="1" applyBorder="1" applyAlignment="1">
      <alignment horizontal="center" vertical="center" wrapText="1"/>
    </xf>
    <xf numFmtId="0" fontId="21" fillId="21" borderId="22" xfId="5" applyFont="1" applyFill="1" applyBorder="1" applyAlignment="1">
      <alignment horizontal="center" vertical="center" wrapText="1"/>
    </xf>
    <xf numFmtId="0" fontId="21" fillId="21" borderId="23" xfId="5" applyFont="1" applyFill="1" applyBorder="1" applyAlignment="1">
      <alignment horizontal="center" vertical="center" wrapText="1"/>
    </xf>
    <xf numFmtId="0" fontId="21" fillId="21" borderId="24" xfId="5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56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solid">
          <fgColor indexed="64"/>
          <bgColor theme="4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26</xdr:row>
      <xdr:rowOff>152400</xdr:rowOff>
    </xdr:from>
    <xdr:to>
      <xdr:col>1</xdr:col>
      <xdr:colOff>4947823</xdr:colOff>
      <xdr:row>26</xdr:row>
      <xdr:rowOff>4133850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778FC7F-51C8-4046-8BB6-823C96107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4" y="65055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37095F8-F967-4609-98FE-0800D48283E4}" name="Table145623" displayName="Table145623" ref="A1:P7" totalsRowShown="0" headerRowDxfId="55" dataDxfId="54">
  <tableColumns count="16">
    <tableColumn id="22" xr3:uid="{5608F04A-A154-4009-BCFC-8B5EA4A4FBC4}" name="Categoria" dataDxfId="53"/>
    <tableColumn id="21" xr3:uid="{CD66AD61-406A-4629-817F-90D51D9AC4D1}" name="% intensità agevolazione" dataDxfId="52"/>
    <tableColumn id="20" xr3:uid="{D8DBEC36-006E-4170-A41D-FED22A7E0D76}" name="eventuale maggiorazione % intensità agevolazione NOT APPLICABLE" dataDxfId="51"/>
    <tableColumn id="10" xr3:uid="{BA9FE1A7-380D-480D-BC36-ED6F80A9BB3C}" name="Tipologia di reclutamento (scegliere da menù a tendina)" dataDxfId="50"/>
    <tableColumn id="3" xr3:uid="{D84F1E56-E474-4996-ADE8-8E9D9911BE83}" name="Fascia di costo (Alta/Media/Bassa)" dataDxfId="49"/>
    <tableColumn id="5" xr3:uid="{EF5B6C0B-3A79-4FFE-8EE6-B9ADBE033FA1}" name="# Mesi persona" dataDxfId="48"/>
    <tableColumn id="19" xr3:uid="{5E577931-D774-43B6-BD96-6731403A4AE7}" name="Ore/anno" dataDxfId="47"/>
    <tableColumn id="6" xr3:uid="{0697E103-B6F4-4857-9CF5-96840A3A6B9F}" name="Costo standard (€/ora)" dataDxfId="46"/>
    <tableColumn id="7" xr3:uid="{E2A00410-273B-4D93-8D5E-D4E7E2E4AED8}" name="Costo Personale (€)" dataDxfId="45">
      <calculatedColumnFormula>Table145623[[#This Row],[Costo standard (€/ora)]]*Table145623[[#This Row],['# Mesi persona]]*Table145623[[#This Row],[Ore/anno]]/12</calculatedColumnFormula>
    </tableColumn>
    <tableColumn id="8" xr3:uid="{173859F5-28EC-43E4-A6F0-2E31D5C2925E}" name="Costi indiretti (15%)" dataDxfId="44">
      <calculatedColumnFormula>Table145623[[#This Row],[Costo Personale (€)]]*0.15</calculatedColumnFormula>
    </tableColumn>
    <tableColumn id="16" xr3:uid="{D74CB516-63F2-40A0-87D7-24716A448DD2}" name="Costo Totale del Personale (€)" dataDxfId="43">
      <calculatedColumnFormula>Table145623[[#This Row],[Costo Personale (€)]]+Table145623[[#This Row],[Costi indiretti (15%)]]</calculatedColumnFormula>
    </tableColumn>
    <tableColumn id="9" xr3:uid="{4BE95F2B-BAF7-4612-BFA9-A427CA7D093E}" name="NOT APPLICABLE" dataDxfId="42" dataCellStyle="Percentuale"/>
    <tableColumn id="11" xr3:uid="{4B902D18-B41E-4F1A-A5B5-4C4866F1E567}" name="% agevolazioni in investimenti di cui linea di intervento 022_x000a_" dataDxfId="41" dataCellStyle="Percentuale"/>
    <tableColumn id="4" xr3:uid="{5640F468-4B4E-4750-813D-DD0B8B78EED5}" name="Agevolazione" dataDxfId="40">
      <calculatedColumnFormula>Table145623[[#This Row],[Costo Totale del Personale (€)]]*(Table145623[[#This Row],[% intensità agevolazione]]+Table145623[[#This Row],[eventuale maggiorazione % intensità agevolazione NOT APPLICABLE]])</calculatedColumnFormula>
    </tableColumn>
    <tableColumn id="2" xr3:uid="{8961089A-7B0F-4CD9-A437-008704CE95F9}" name="NOT APPLICABLE2" dataDxfId="39">
      <calculatedColumnFormula>K4*Table145623[[#This Row],[NOT APPLICABLE]]</calculatedColumnFormula>
    </tableColumn>
    <tableColumn id="24" xr3:uid="{68C32016-B7FB-4934-B0A7-7B95F28D76CB}" name="Agevolazioni linea 022" dataDxfId="38">
      <calculatedColumnFormula>Table145623[[#This Row],[Agevolazione]]*Table145623[[#This Row],[% agevolazioni in investimenti di cui linea di intervento 022
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CB4508-9A23-4614-99A1-A4D5FD68EB25}" name="Table1456232" displayName="Table1456232" ref="A1:P7" totalsRowShown="0" headerRowDxfId="37" dataDxfId="36">
  <tableColumns count="16">
    <tableColumn id="22" xr3:uid="{996CC604-E474-4D8C-9E27-7CAB7B420857}" name="Categoria" dataDxfId="35"/>
    <tableColumn id="21" xr3:uid="{32692E67-AE75-4509-A996-D3C34155BBE7}" name="% intensità agevolazione" dataDxfId="34"/>
    <tableColumn id="20" xr3:uid="{1DD86F87-6322-4186-99C2-5D34C8717D79}" name="eventuale maggiorazione % intensità agevolazione NOT APPLICABLE" dataDxfId="33"/>
    <tableColumn id="10" xr3:uid="{0E502680-3664-4359-AB78-C0EDD7A31E4A}" name="Tipologia di reclutamento (scegliere da menù a tendina)" dataDxfId="32"/>
    <tableColumn id="3" xr3:uid="{FC581BAB-9547-4019-8E8D-DBC7D2685DCE}" name="Fascia di costo (Alta/Media/Bassa)" dataDxfId="31"/>
    <tableColumn id="5" xr3:uid="{48BCAF27-65CF-449E-8A25-74B19EA82719}" name="# Mesi persona" dataDxfId="30"/>
    <tableColumn id="19" xr3:uid="{BB5B26CF-177A-4D85-B4B5-BF84F6A9AE3D}" name="Ore/anno" dataDxfId="29"/>
    <tableColumn id="6" xr3:uid="{DD0DD7C4-EDD9-48AB-8D48-203D69D97CA0}" name="Costo standard (€/ora)" dataDxfId="28"/>
    <tableColumn id="7" xr3:uid="{938D47B5-F8F1-4A35-AFE3-1944A4E6AEA8}" name="Costo Personale (€)" dataDxfId="27">
      <calculatedColumnFormula>Table1456232[[#This Row],[Costo standard (€/ora)]]*Table1456232[[#This Row],['# Mesi persona]]*Table1456232[[#This Row],[Ore/anno]]/12</calculatedColumnFormula>
    </tableColumn>
    <tableColumn id="8" xr3:uid="{CDE8A41E-4367-4C02-9133-46650A6F19BB}" name="Costi indiretti (15%)" dataDxfId="26">
      <calculatedColumnFormula>Table1456232[[#This Row],[Costo Personale (€)]]*0.15</calculatedColumnFormula>
    </tableColumn>
    <tableColumn id="16" xr3:uid="{188148D0-DEED-4184-8466-8D000144AAA1}" name="Costo Totale del Personale (€)" dataDxfId="25">
      <calculatedColumnFormula>Table1456232[[#This Row],[Costo Personale (€)]]+Table1456232[[#This Row],[Costi indiretti (15%)]]</calculatedColumnFormula>
    </tableColumn>
    <tableColumn id="9" xr3:uid="{14404F60-FD4D-4C95-ADFF-77E83E355ADF}" name="NOT APPLICABLE" dataDxfId="24" dataCellStyle="Percentuale"/>
    <tableColumn id="11" xr3:uid="{0976C54C-7453-4A3C-A953-7AF579902365}" name="% agevolazioni in investimenti di cui linea di intervento 022_x000a_" dataDxfId="23" dataCellStyle="Percentuale"/>
    <tableColumn id="4" xr3:uid="{C1ACAE31-095B-4AB3-9A40-E87A06390B7C}" name="Agevolazione" dataDxfId="22">
      <calculatedColumnFormula>Table1456232[[#This Row],[Costo Totale del Personale (€)]]*(Table1456232[[#This Row],[% intensità agevolazione]]+Table1456232[[#This Row],[eventuale maggiorazione % intensità agevolazione NOT APPLICABLE]])</calculatedColumnFormula>
    </tableColumn>
    <tableColumn id="2" xr3:uid="{806BC490-179A-47D7-B84C-82328ECEAED5}" name="NOT APPLICABLE2" dataDxfId="21">
      <calculatedColumnFormula>K4*Table1456232[[#This Row],[NOT APPLICABLE]]</calculatedColumnFormula>
    </tableColumn>
    <tableColumn id="24" xr3:uid="{ED183469-8A4E-4F91-AE73-AE15180BB671}" name="Agevolazioni linea 022" dataDxfId="20">
      <calculatedColumnFormula>Table1456232[[#This Row],[Agevolazione]]*Table1456232[[#This Row],[% agevolazioni in investimenti di cui linea di intervento 022
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3FB86D-D0AB-4C6E-ACF0-227F087705AA}" name="Table14562324" displayName="Table14562324" ref="A1:P7" totalsRowShown="0" headerRowDxfId="19" dataDxfId="18">
  <tableColumns count="16">
    <tableColumn id="22" xr3:uid="{E040B8FD-0996-4D17-892E-9B6C76BFDD03}" name="Categoria" dataDxfId="17"/>
    <tableColumn id="21" xr3:uid="{1E38043E-45EE-4A61-A8A2-10DAF0D14085}" name="% intensità agevolazione" dataDxfId="16"/>
    <tableColumn id="20" xr3:uid="{CBEF99F2-889E-497B-A926-8CEC815D2EB4}" name="eventuale maggiorazione % intensità agevolazione NOT APPLICABLE" dataDxfId="15"/>
    <tableColumn id="10" xr3:uid="{4200520F-0838-482E-8372-AAC7928D3B78}" name="Tipologia di reclutamento (scegliere da menù a tendina)" dataDxfId="14"/>
    <tableColumn id="3" xr3:uid="{89642035-ED47-48AE-919D-3D42D62A88C1}" name="Fascia di costo (Alta/Media/Bassa)" dataDxfId="13"/>
    <tableColumn id="5" xr3:uid="{0A3AAB23-A53D-43A1-8900-698AA16CF26C}" name="# Mesi persona" dataDxfId="12"/>
    <tableColumn id="19" xr3:uid="{2F2E3C6C-4018-4CD5-A9E5-625AB788EFE0}" name="Ore/anno" dataDxfId="11"/>
    <tableColumn id="6" xr3:uid="{D485EDC8-5278-41A8-8BEE-AFBB04016ACE}" name="Costo standard (€/ora)" dataDxfId="10"/>
    <tableColumn id="7" xr3:uid="{24C309FA-E142-4D68-AD19-A98A01D4EF30}" name="Costo Personale (€)" dataDxfId="9">
      <calculatedColumnFormula>Table14562324[[#This Row],[Costo standard (€/ora)]]*Table14562324[[#This Row],['# Mesi persona]]*Table14562324[[#This Row],[Ore/anno]]/12</calculatedColumnFormula>
    </tableColumn>
    <tableColumn id="8" xr3:uid="{37133639-5C1C-40E5-88DD-799FFEEFA9C2}" name="Costi indiretti (15%)" dataDxfId="8">
      <calculatedColumnFormula>Table14562324[[#This Row],[Costo Personale (€)]]*0.15</calculatedColumnFormula>
    </tableColumn>
    <tableColumn id="16" xr3:uid="{20994BB0-D062-42FF-B06E-FE85D252053C}" name="Costo Totale del Personale (€)" dataDxfId="7">
      <calculatedColumnFormula>Table14562324[[#This Row],[Costo Personale (€)]]+Table14562324[[#This Row],[Costi indiretti (15%)]]</calculatedColumnFormula>
    </tableColumn>
    <tableColumn id="9" xr3:uid="{182E8F59-0E8B-4780-A1ED-CEF34061033E}" name="NOT APPLICABLE" dataDxfId="6" dataCellStyle="Percentuale"/>
    <tableColumn id="11" xr3:uid="{30353D0A-15FB-44F3-B4E7-D5B38DBCF3C8}" name="% agevolazioni in investimenti di cui linea di intervento 022_x000a_" dataDxfId="5" dataCellStyle="Percentuale"/>
    <tableColumn id="4" xr3:uid="{31E559E6-D719-4509-BE46-0ECB7906A5F3}" name="Agevolazione" dataDxfId="4">
      <calculatedColumnFormula>Table14562324[[#This Row],[Costo Totale del Personale (€)]]*(Table14562324[[#This Row],[% intensità agevolazione]]+Table14562324[[#This Row],[eventuale maggiorazione % intensità agevolazione NOT APPLICABLE]])</calculatedColumnFormula>
    </tableColumn>
    <tableColumn id="2" xr3:uid="{01C4F777-8FF4-4BCA-A81B-269D2650D7AB}" name="NOT APPLICABLE2" dataDxfId="3">
      <calculatedColumnFormula>K4*Table14562324[[#This Row],[NOT APPLICABLE]]</calculatedColumnFormula>
    </tableColumn>
    <tableColumn id="24" xr3:uid="{A3F11B6B-3BA8-4798-B490-09BA94C67420}" name="Agevolazioni linea 022" dataDxfId="2">
      <calculatedColumnFormula>Table14562324[[#This Row],[Agevolazione]]*Table14562324[[#This Row],[% agevolazioni in investimenti di cui linea di intervento 022
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552C3-DAAA-46A3-B1AB-29B086763D39}">
  <dimension ref="A1:H39"/>
  <sheetViews>
    <sheetView showGridLines="0" zoomScale="90" zoomScaleNormal="90" workbookViewId="0">
      <selection activeCell="B20" sqref="B20"/>
    </sheetView>
  </sheetViews>
  <sheetFormatPr defaultRowHeight="15.75"/>
  <cols>
    <col min="2" max="2" width="130.625" style="101" customWidth="1"/>
    <col min="3" max="4" width="9.375" style="101" customWidth="1"/>
    <col min="5" max="5" width="19.25" style="101" customWidth="1"/>
    <col min="6" max="8" width="9.375" style="101" customWidth="1"/>
    <col min="9" max="12" width="9.375" customWidth="1"/>
  </cols>
  <sheetData>
    <row r="1" spans="1:8" ht="34.15" customHeight="1">
      <c r="A1" s="14"/>
      <c r="B1" s="118" t="s">
        <v>0</v>
      </c>
      <c r="C1" s="119"/>
      <c r="E1" s="102"/>
    </row>
    <row r="2" spans="1:8" s="101" customFormat="1" ht="21.6" customHeight="1">
      <c r="A2" s="119"/>
      <c r="B2" s="141"/>
      <c r="C2" s="119"/>
      <c r="E2" s="118"/>
      <c r="F2" s="34"/>
      <c r="G2" s="34"/>
      <c r="H2" s="34"/>
    </row>
    <row r="3" spans="1:8" s="101" customFormat="1">
      <c r="A3" s="119"/>
      <c r="B3" s="120" t="s">
        <v>1</v>
      </c>
      <c r="C3" s="119"/>
      <c r="E3" s="117"/>
      <c r="F3" s="107"/>
      <c r="G3" s="107"/>
      <c r="H3" s="107"/>
    </row>
    <row r="4" spans="1:8" s="101" customFormat="1">
      <c r="A4" s="119"/>
      <c r="B4" s="120"/>
      <c r="C4" s="119"/>
      <c r="E4" s="117"/>
      <c r="F4" s="107"/>
      <c r="G4" s="107"/>
      <c r="H4" s="107"/>
    </row>
    <row r="5" spans="1:8" s="101" customFormat="1">
      <c r="A5" s="119"/>
      <c r="B5" s="118" t="s">
        <v>2</v>
      </c>
      <c r="C5" s="119"/>
      <c r="E5" s="117"/>
      <c r="F5" s="107"/>
      <c r="G5" s="107"/>
      <c r="H5" s="107"/>
    </row>
    <row r="6" spans="1:8" s="101" customFormat="1">
      <c r="A6" s="119"/>
      <c r="B6" s="121" t="s">
        <v>3</v>
      </c>
      <c r="C6" s="119"/>
    </row>
    <row r="7" spans="1:8" s="101" customFormat="1">
      <c r="A7" s="119"/>
      <c r="B7" s="140" t="s">
        <v>4</v>
      </c>
      <c r="C7" s="119"/>
    </row>
    <row r="8" spans="1:8" s="101" customFormat="1">
      <c r="A8" s="119"/>
      <c r="B8" s="155" t="s">
        <v>164</v>
      </c>
      <c r="C8" s="119"/>
      <c r="E8" s="142"/>
      <c r="F8" s="142"/>
    </row>
    <row r="9" spans="1:8" s="101" customFormat="1" ht="31.5">
      <c r="A9" s="119"/>
      <c r="B9" s="154" t="s">
        <v>160</v>
      </c>
      <c r="C9" s="119"/>
      <c r="E9" s="142"/>
      <c r="F9" s="142"/>
    </row>
    <row r="10" spans="1:8" s="101" customFormat="1">
      <c r="A10" s="119"/>
      <c r="B10" s="121" t="s">
        <v>161</v>
      </c>
      <c r="C10" s="119"/>
      <c r="E10" s="142"/>
    </row>
    <row r="11" spans="1:8" s="101" customFormat="1">
      <c r="A11" s="119"/>
      <c r="B11" s="120" t="s">
        <v>155</v>
      </c>
      <c r="C11" s="119"/>
    </row>
    <row r="12" spans="1:8" s="101" customFormat="1">
      <c r="A12" s="119"/>
      <c r="B12" s="120"/>
      <c r="C12" s="119"/>
    </row>
    <row r="13" spans="1:8" s="101" customFormat="1">
      <c r="A13" s="119"/>
      <c r="B13" s="118" t="s">
        <v>5</v>
      </c>
      <c r="C13" s="119"/>
    </row>
    <row r="14" spans="1:8" s="101" customFormat="1">
      <c r="A14" s="119"/>
      <c r="B14" s="120" t="s">
        <v>6</v>
      </c>
      <c r="C14" s="119"/>
    </row>
    <row r="15" spans="1:8" s="101" customFormat="1">
      <c r="A15" s="119"/>
      <c r="B15" s="140" t="s">
        <v>42</v>
      </c>
      <c r="C15" s="119"/>
    </row>
    <row r="16" spans="1:8" s="101" customFormat="1">
      <c r="A16" s="119"/>
      <c r="B16" s="140" t="s">
        <v>162</v>
      </c>
      <c r="C16" s="119"/>
    </row>
    <row r="17" spans="1:3" s="101" customFormat="1">
      <c r="A17" s="119"/>
      <c r="C17" s="119"/>
    </row>
    <row r="18" spans="1:3" s="101" customFormat="1">
      <c r="A18" s="119"/>
      <c r="B18" s="118" t="s">
        <v>7</v>
      </c>
      <c r="C18" s="119"/>
    </row>
    <row r="19" spans="1:3" s="101" customFormat="1">
      <c r="A19" s="119"/>
      <c r="B19" s="122"/>
      <c r="C19" s="119"/>
    </row>
    <row r="20" spans="1:3" s="101" customFormat="1">
      <c r="A20" s="119"/>
      <c r="B20" s="123" t="s">
        <v>8</v>
      </c>
      <c r="C20" s="119"/>
    </row>
    <row r="21" spans="1:3" s="101" customFormat="1">
      <c r="A21" s="119"/>
      <c r="B21" s="123" t="s">
        <v>9</v>
      </c>
      <c r="C21" s="119"/>
    </row>
    <row r="22" spans="1:3" s="101" customFormat="1">
      <c r="A22" s="119"/>
      <c r="B22" s="120"/>
      <c r="C22" s="119"/>
    </row>
    <row r="23" spans="1:3">
      <c r="A23" s="14"/>
      <c r="B23" s="118" t="s">
        <v>10</v>
      </c>
      <c r="C23" s="119"/>
    </row>
    <row r="24" spans="1:3">
      <c r="A24" s="14"/>
      <c r="B24" s="118" t="s">
        <v>11</v>
      </c>
      <c r="C24" s="119"/>
    </row>
    <row r="25" spans="1:3">
      <c r="A25" s="14"/>
      <c r="B25" s="118" t="s">
        <v>12</v>
      </c>
      <c r="C25" s="119"/>
    </row>
    <row r="26" spans="1:3">
      <c r="A26" s="14"/>
      <c r="B26" s="83" t="s">
        <v>13</v>
      </c>
      <c r="C26" s="119"/>
    </row>
    <row r="27" spans="1:3" ht="334.15" customHeight="1">
      <c r="A27" s="14"/>
      <c r="B27" s="120"/>
      <c r="C27" s="119"/>
    </row>
    <row r="28" spans="1:3">
      <c r="A28" s="14"/>
      <c r="B28" s="163" t="s">
        <v>159</v>
      </c>
      <c r="C28" s="119"/>
    </row>
    <row r="29" spans="1:3">
      <c r="A29" s="14"/>
      <c r="B29" s="139" t="s">
        <v>14</v>
      </c>
      <c r="C29" s="119"/>
    </row>
    <row r="30" spans="1:3">
      <c r="A30" s="14"/>
      <c r="B30" s="120"/>
      <c r="C30" s="119"/>
    </row>
    <row r="31" spans="1:3">
      <c r="B31" s="102"/>
      <c r="C31" s="119"/>
    </row>
    <row r="32" spans="1:3">
      <c r="A32" s="14"/>
      <c r="B32" s="127" t="s">
        <v>15</v>
      </c>
      <c r="C32" s="119"/>
    </row>
    <row r="33" spans="1:3">
      <c r="A33" s="14"/>
      <c r="B33" s="120"/>
      <c r="C33" s="119"/>
    </row>
    <row r="34" spans="1:3">
      <c r="B34" s="102"/>
    </row>
    <row r="35" spans="1:3">
      <c r="B35" s="102"/>
    </row>
    <row r="36" spans="1:3">
      <c r="B36" s="102"/>
    </row>
    <row r="37" spans="1:3">
      <c r="B37" s="102"/>
    </row>
    <row r="38" spans="1:3">
      <c r="B38" s="102"/>
    </row>
    <row r="39" spans="1:3">
      <c r="B39" s="102"/>
    </row>
  </sheetData>
  <hyperlinks>
    <hyperlink ref="B21" r:id="rId1" xr:uid="{AF563B23-6CE9-4FD3-AFC4-2FA0B47CD7E5}"/>
    <hyperlink ref="B20" r:id="rId2" xr:uid="{07618686-1202-49FD-AB18-9492F63DFE7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80BE5-D352-49D5-B3E2-604DA5815CBA}">
  <sheetPr>
    <tabColor theme="9" tint="0.59999389629810485"/>
  </sheetPr>
  <dimension ref="A1:G33"/>
  <sheetViews>
    <sheetView showGridLines="0" tabSelected="1" workbookViewId="0">
      <selection activeCell="D10" sqref="D10"/>
    </sheetView>
  </sheetViews>
  <sheetFormatPr defaultColWidth="25.125" defaultRowHeight="15.75"/>
  <sheetData>
    <row r="1" spans="1:7">
      <c r="A1" s="195" t="s">
        <v>16</v>
      </c>
      <c r="B1" s="195"/>
      <c r="C1" s="195"/>
      <c r="D1" s="195"/>
      <c r="E1" s="195"/>
      <c r="F1" s="195"/>
    </row>
    <row r="2" spans="1:7">
      <c r="A2" s="196" t="s">
        <v>17</v>
      </c>
      <c r="B2" s="196"/>
      <c r="C2" s="196"/>
      <c r="D2" s="197" t="s">
        <v>18</v>
      </c>
      <c r="E2" s="197"/>
      <c r="F2" s="197"/>
    </row>
    <row r="3" spans="1:7">
      <c r="A3" s="196" t="s">
        <v>19</v>
      </c>
      <c r="B3" s="196"/>
      <c r="C3" s="196"/>
      <c r="D3" s="197" t="s">
        <v>20</v>
      </c>
      <c r="E3" s="197"/>
      <c r="F3" s="197"/>
    </row>
    <row r="4" spans="1:7">
      <c r="A4" s="189" t="s">
        <v>163</v>
      </c>
      <c r="B4" s="189"/>
      <c r="C4" s="189"/>
      <c r="D4" s="194" t="s">
        <v>165</v>
      </c>
      <c r="E4" s="194"/>
      <c r="F4" s="194"/>
    </row>
    <row r="5" spans="1:7">
      <c r="A5" s="189" t="s">
        <v>156</v>
      </c>
      <c r="B5" s="189"/>
      <c r="C5" s="189"/>
      <c r="D5" s="190"/>
      <c r="E5" s="190"/>
      <c r="F5" s="190"/>
    </row>
    <row r="8" spans="1:7">
      <c r="A8" s="191" t="s">
        <v>21</v>
      </c>
      <c r="B8" s="191" t="s">
        <v>22</v>
      </c>
      <c r="C8" s="191" t="s">
        <v>23</v>
      </c>
      <c r="D8" s="186" t="s">
        <v>43</v>
      </c>
    </row>
    <row r="9" spans="1:7" ht="29.25" customHeight="1">
      <c r="A9" s="191"/>
      <c r="B9" s="191"/>
      <c r="C9" s="192"/>
      <c r="D9" s="186"/>
    </row>
    <row r="10" spans="1:7" ht="30">
      <c r="A10" s="149" t="s">
        <v>34</v>
      </c>
      <c r="B10" s="150" t="s">
        <v>34</v>
      </c>
      <c r="C10" s="151" t="s">
        <v>35</v>
      </c>
      <c r="D10" s="148" t="s">
        <v>170</v>
      </c>
      <c r="E10" s="152"/>
    </row>
    <row r="12" spans="1:7">
      <c r="A12" s="183" t="s">
        <v>166</v>
      </c>
      <c r="B12" s="183"/>
      <c r="C12" s="183"/>
      <c r="D12" s="183"/>
      <c r="E12" s="183"/>
      <c r="F12" s="184"/>
      <c r="G12" s="184"/>
    </row>
    <row r="13" spans="1:7">
      <c r="A13" s="193" t="s">
        <v>167</v>
      </c>
      <c r="B13" s="193"/>
      <c r="C13" s="193"/>
      <c r="D13" s="193"/>
      <c r="E13" s="193"/>
      <c r="F13" s="193"/>
      <c r="G13" s="193"/>
    </row>
    <row r="14" spans="1:7" ht="31.5" customHeight="1">
      <c r="A14" s="193"/>
      <c r="B14" s="193"/>
      <c r="C14" s="193"/>
      <c r="D14" s="193"/>
      <c r="E14" s="193"/>
      <c r="F14" s="193"/>
      <c r="G14" s="193"/>
    </row>
    <row r="15" spans="1:7">
      <c r="A15" s="193"/>
      <c r="B15" s="193"/>
      <c r="C15" s="193"/>
      <c r="D15" s="193"/>
      <c r="E15" s="193"/>
      <c r="F15" s="193"/>
      <c r="G15" s="193"/>
    </row>
    <row r="16" spans="1:7">
      <c r="A16" s="187" t="s">
        <v>24</v>
      </c>
      <c r="B16" s="188"/>
      <c r="C16" s="188"/>
      <c r="D16" s="188"/>
    </row>
    <row r="17" spans="1:4" ht="31.5" customHeight="1">
      <c r="A17" s="143" t="s">
        <v>27</v>
      </c>
      <c r="B17" s="144" t="s">
        <v>29</v>
      </c>
      <c r="C17" s="143" t="s">
        <v>28</v>
      </c>
      <c r="D17" s="145"/>
    </row>
    <row r="18" spans="1:4">
      <c r="A18" s="98">
        <f>IF(D10="Grande Impresa", 'P2 Grande Impresa'!L30, IF('Proponente Riepilogo'!D10="Media Impresa", 'P3 Media Impresa '!L30, IF('Proponente Riepilogo'!D10="Piccola Impresa", 'P4 Picc. Impresa'!L30, "")))</f>
        <v>0</v>
      </c>
      <c r="B18" s="99">
        <f>IF(D10="Grande Impresa", 'P2 Grande Impresa'!M30, IF('Proponente Riepilogo'!D10="Media Impresa", 'P3 Media Impresa '!M30, IF('Proponente Riepilogo'!D10="Piccola Impresa", 'P4 Picc. Impresa'!M30, "")))</f>
        <v>0.6</v>
      </c>
      <c r="C18" s="98">
        <f>IF(D10="Grande Impresa", 'P2 Grande Impresa'!N30, IF('Proponente Riepilogo'!D10="Media Impresa", 'P3 Media Impresa '!N30, IF('Proponente Riepilogo'!D10="Piccola Impresa", 'P4 Picc. Impresa'!N30, "")))</f>
        <v>0</v>
      </c>
      <c r="D18" s="98"/>
    </row>
    <row r="19" spans="1:4">
      <c r="A19" s="187" t="s">
        <v>25</v>
      </c>
      <c r="B19" s="188"/>
      <c r="C19" s="188"/>
      <c r="D19" s="188"/>
    </row>
    <row r="20" spans="1:4" ht="31.5" customHeight="1">
      <c r="A20" s="143" t="s">
        <v>27</v>
      </c>
      <c r="B20" s="144" t="s">
        <v>29</v>
      </c>
      <c r="C20" s="143" t="s">
        <v>28</v>
      </c>
      <c r="D20" s="145"/>
    </row>
    <row r="21" spans="1:4">
      <c r="A21" s="98">
        <f>IF(D10="Grande Impresa", 'P2 Grande Impresa'!Q30, IF('Proponente Riepilogo'!D10="Media Impresa", 'P3 Media Impresa '!Q30, IF('Proponente Riepilogo'!D10="Piccola Impresa", 'P4 Picc. Impresa'!Q30, "")))</f>
        <v>0</v>
      </c>
      <c r="B21" s="99">
        <f>IF(D10="Grande Impresa", 'P2 Grande Impresa'!R30, IF('Proponente Riepilogo'!D10="Media Impresa", 'P3 Media Impresa '!R30, IF('Proponente Riepilogo'!D10="Piccola Impresa", 'P4 Picc. Impresa'!R30, "")))</f>
        <v>0.35</v>
      </c>
      <c r="C21" s="98">
        <f>IF(D10="Grande Impresa", 'P2 Grande Impresa'!S30, IF('Proponente Riepilogo'!D10="Media Impresa", 'P3 Media Impresa '!S30, IF('Proponente Riepilogo'!D10="Piccola Impresa", 'P4 Picc. Impresa'!S30, "")))</f>
        <v>0</v>
      </c>
      <c r="D21" s="98"/>
    </row>
    <row r="23" spans="1:4">
      <c r="A23" s="185" t="s">
        <v>26</v>
      </c>
      <c r="B23" s="185"/>
      <c r="C23" s="185"/>
      <c r="D23" s="185"/>
    </row>
    <row r="24" spans="1:4">
      <c r="A24" s="100" t="s">
        <v>30</v>
      </c>
      <c r="B24" s="100" t="s">
        <v>31</v>
      </c>
      <c r="C24" s="100" t="s">
        <v>28</v>
      </c>
      <c r="D24" s="100"/>
    </row>
    <row r="25" spans="1:4">
      <c r="A25" s="98">
        <f>SUM(A15+A18+A21)</f>
        <v>0</v>
      </c>
      <c r="B25" s="98">
        <f>SUM(A15*B15)+(A18*B18)+(A21*B21)</f>
        <v>0</v>
      </c>
      <c r="C25" s="98">
        <f>(C15+C18+C21)</f>
        <v>0</v>
      </c>
      <c r="D25" s="98"/>
    </row>
    <row r="27" spans="1:4" ht="45">
      <c r="A27" s="146" t="s">
        <v>44</v>
      </c>
      <c r="B27" s="146" t="s">
        <v>32</v>
      </c>
      <c r="C27" s="146" t="s">
        <v>33</v>
      </c>
    </row>
    <row r="28" spans="1:4">
      <c r="A28" s="116">
        <f>IF(D10="Grande Impresa", 'P2 Grande Impresa'!H29, IF('Proponente Riepilogo'!D10="Media Impresa", 'P3 Media Impresa '!H29, IF('Proponente Riepilogo'!D10="Piccola Impresa", 'P4 Picc. Impresa'!H29, "")))</f>
        <v>1</v>
      </c>
      <c r="B28" s="116">
        <f>IF(D10="Grande Impresa", 'P2 Grande Impresa'!I29, IF('Proponente Riepilogo'!D10="Media Impresa", 'P3 Media Impresa '!I29, IF('Proponente Riepilogo'!D10="Piccola Impresa", 'P4 Picc. Impresa'!I29, "")))</f>
        <v>1</v>
      </c>
      <c r="C28" s="99">
        <f>IF(D10="Grande Impresa", 'P2 Grande Impresa'!J29, IF('Proponente Riepilogo'!D10="Media Impresa", 'P3 Media Impresa '!J29, IF('Proponente Riepilogo'!D10="Piccola Impresa", 'P4 Picc. Impresa'!J29, "")))</f>
        <v>1</v>
      </c>
    </row>
    <row r="30" spans="1:4">
      <c r="A30" s="147" t="s">
        <v>36</v>
      </c>
      <c r="B30" s="95" t="s">
        <v>37</v>
      </c>
      <c r="C30" s="95" t="s">
        <v>38</v>
      </c>
    </row>
    <row r="31" spans="1:4">
      <c r="A31" s="92" t="s">
        <v>39</v>
      </c>
      <c r="B31" s="93">
        <f>A25</f>
        <v>0</v>
      </c>
      <c r="C31" s="93">
        <f>B25</f>
        <v>0</v>
      </c>
    </row>
    <row r="32" spans="1:4" ht="30">
      <c r="A32" s="92" t="s">
        <v>40</v>
      </c>
      <c r="B32" s="94">
        <v>0.5</v>
      </c>
      <c r="C32" s="94">
        <v>0.5</v>
      </c>
    </row>
    <row r="33" spans="1:3" ht="30">
      <c r="A33" s="92" t="s">
        <v>41</v>
      </c>
      <c r="B33" s="94">
        <f>C28</f>
        <v>1</v>
      </c>
      <c r="C33" s="94">
        <f>B33</f>
        <v>1</v>
      </c>
    </row>
  </sheetData>
  <mergeCells count="17">
    <mergeCell ref="A4:C4"/>
    <mergeCell ref="D4:F4"/>
    <mergeCell ref="A1:F1"/>
    <mergeCell ref="A2:C2"/>
    <mergeCell ref="D2:F2"/>
    <mergeCell ref="A3:C3"/>
    <mergeCell ref="D3:F3"/>
    <mergeCell ref="A23:D23"/>
    <mergeCell ref="D8:D9"/>
    <mergeCell ref="A16:D16"/>
    <mergeCell ref="A19:D19"/>
    <mergeCell ref="A5:C5"/>
    <mergeCell ref="D5:F5"/>
    <mergeCell ref="A8:A9"/>
    <mergeCell ref="B8:B9"/>
    <mergeCell ref="C8:C9"/>
    <mergeCell ref="A13:G15"/>
  </mergeCells>
  <dataValidations count="5">
    <dataValidation type="list" allowBlank="1" showErrorMessage="1" sqref="C10" xr:uid="{4115FF9E-C867-409D-80C3-2978D92086A5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A16:A17 A23:A24 C17:D17 C20:D20 A19:A20 B23 C23:D24" xr:uid="{50DA3B50-383E-40AF-9AF6-4F7C19C08E1F}">
      <formula1>0</formula1>
      <formula2>300000000</formula2>
    </dataValidation>
    <dataValidation type="decimal" allowBlank="1" showErrorMessage="1" sqref="A28:C28 A25 C25:D25" xr:uid="{A06D97AE-1288-4EA2-BA89-AD08A0264273}">
      <formula1>0</formula1>
      <formula2>300000000</formula2>
    </dataValidation>
    <dataValidation type="list" allowBlank="1" showInputMessage="1" showErrorMessage="1" promptTitle="Inserire" sqref="D10" xr:uid="{D3324F4C-1159-432D-AC61-BE9250018851}">
      <formula1>"INSERIRE, Grande Impresa, Media Impresa, Piccola Impresa"</formula1>
    </dataValidation>
    <dataValidation allowBlank="1" showInputMessage="1" showErrorMessage="1" sqref="A18:D18 A21:D21" xr:uid="{F1DCAA5A-E6A4-4311-8E6C-55808EB44592}"/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6030E-24BE-4A29-A14C-1FF92EBBBF58}">
  <dimension ref="A1:Y32"/>
  <sheetViews>
    <sheetView showGridLines="0" zoomScale="80" zoomScaleNormal="80" workbookViewId="0">
      <selection activeCell="G20" sqref="G20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6" width="14.75" customWidth="1"/>
    <col min="17" max="17" width="14.5" customWidth="1"/>
    <col min="18" max="18" width="17.625" customWidth="1"/>
    <col min="19" max="19" width="17.5" customWidth="1"/>
    <col min="20" max="20" width="14" customWidth="1"/>
    <col min="21" max="21" width="13.5" customWidth="1"/>
    <col min="22" max="22" width="16.125" customWidth="1"/>
    <col min="23" max="24" width="15.375" customWidth="1"/>
    <col min="25" max="25" width="14.75" customWidth="1"/>
    <col min="26" max="26" width="15.5" customWidth="1"/>
    <col min="27" max="27" width="14" customWidth="1"/>
    <col min="28" max="28" width="17.5" customWidth="1"/>
    <col min="29" max="29" width="18.25" customWidth="1"/>
    <col min="30" max="30" width="15.375" customWidth="1"/>
    <col min="31" max="31" width="16.75" customWidth="1"/>
    <col min="32" max="32" width="14.75" customWidth="1"/>
    <col min="33" max="33" width="17.5" customWidth="1"/>
    <col min="34" max="34" width="8.25" customWidth="1"/>
    <col min="35" max="35" width="13.5" customWidth="1"/>
    <col min="36" max="36" width="14.125" customWidth="1"/>
    <col min="37" max="37" width="14.75" customWidth="1"/>
    <col min="38" max="38" width="15.25" customWidth="1"/>
    <col min="39" max="39" width="13.5" customWidth="1"/>
    <col min="40" max="40" width="14.125" customWidth="1"/>
    <col min="41" max="41" width="14.75" customWidth="1"/>
  </cols>
  <sheetData>
    <row r="1" spans="1:20" s="91" customFormat="1" ht="74.25" customHeight="1">
      <c r="A1" s="103" t="s">
        <v>45</v>
      </c>
      <c r="B1" s="103" t="s">
        <v>46</v>
      </c>
      <c r="C1" s="103" t="s">
        <v>47</v>
      </c>
      <c r="D1" s="103" t="s">
        <v>48</v>
      </c>
      <c r="E1" s="90" t="s">
        <v>49</v>
      </c>
      <c r="F1" s="90" t="s">
        <v>50</v>
      </c>
      <c r="G1" s="90" t="s">
        <v>51</v>
      </c>
      <c r="H1" s="90" t="s">
        <v>52</v>
      </c>
      <c r="I1" s="90" t="s">
        <v>53</v>
      </c>
      <c r="J1" s="90" t="s">
        <v>54</v>
      </c>
      <c r="K1" s="90" t="s">
        <v>55</v>
      </c>
      <c r="L1" s="103" t="s">
        <v>157</v>
      </c>
      <c r="M1" s="103" t="s">
        <v>56</v>
      </c>
      <c r="N1" s="103" t="s">
        <v>57</v>
      </c>
      <c r="O1" s="103" t="s">
        <v>158</v>
      </c>
      <c r="P1" s="103" t="s">
        <v>58</v>
      </c>
      <c r="Q1" s="90"/>
    </row>
    <row r="2" spans="1:20">
      <c r="A2" s="129" t="s">
        <v>24</v>
      </c>
      <c r="B2" s="129">
        <v>0.5</v>
      </c>
      <c r="C2" s="103"/>
      <c r="D2" s="129" t="s">
        <v>168</v>
      </c>
      <c r="E2" s="89" t="s">
        <v>59</v>
      </c>
      <c r="F2" s="134"/>
      <c r="G2" s="130">
        <v>1720</v>
      </c>
      <c r="H2" s="131">
        <v>75</v>
      </c>
      <c r="I2" s="131">
        <f>Table145623[[#This Row],[Costo standard (€/ora)]]*Table145623[[#This Row],['# Mesi persona]]*Table145623[[#This Row],[Ore/anno]]/12</f>
        <v>0</v>
      </c>
      <c r="J2" s="132">
        <f>Table145623[[#This Row],[Costo Personale (€)]]*0.15</f>
        <v>0</v>
      </c>
      <c r="K2" s="132">
        <f>Table145623[[#This Row],[Costo Personale (€)]]+Table145623[[#This Row],[Costi indiretti (15%)]]</f>
        <v>0</v>
      </c>
      <c r="L2" s="162"/>
      <c r="M2" s="129">
        <v>0.5</v>
      </c>
      <c r="N2" s="133">
        <f>Table145623[[#This Row],[Costo Totale del Personale (€)]]*(Table145623[[#This Row],[% intensità agevolazione]]+Table145623[[#This Row],[eventuale maggiorazione % intensità agevolazione NOT APPLICABLE]])</f>
        <v>0</v>
      </c>
      <c r="O2" s="156"/>
      <c r="P2" s="133">
        <f>Table145623[[#This Row],[Agevolazione]]*Table145623[[#This Row],[% agevolazioni in investimenti di cui linea di intervento 022
]]</f>
        <v>0</v>
      </c>
      <c r="Q2" s="133"/>
    </row>
    <row r="3" spans="1:20">
      <c r="A3" s="129" t="s">
        <v>24</v>
      </c>
      <c r="B3" s="129">
        <v>0.5</v>
      </c>
      <c r="C3" s="103"/>
      <c r="D3" s="129"/>
      <c r="E3" s="89" t="s">
        <v>60</v>
      </c>
      <c r="F3" s="134"/>
      <c r="G3" s="130">
        <v>1720</v>
      </c>
      <c r="H3" s="131">
        <v>43</v>
      </c>
      <c r="I3" s="131">
        <f>Table145623[[#This Row],[Costo standard (€/ora)]]*Table145623[[#This Row],['# Mesi persona]]*Table145623[[#This Row],[Ore/anno]]/12</f>
        <v>0</v>
      </c>
      <c r="J3" s="132">
        <f>Table145623[[#This Row],[Costo Personale (€)]]*0.15</f>
        <v>0</v>
      </c>
      <c r="K3" s="132">
        <f>Table145623[[#This Row],[Costo Personale (€)]]+Table145623[[#This Row],[Costi indiretti (15%)]]</f>
        <v>0</v>
      </c>
      <c r="L3" s="162"/>
      <c r="M3" s="129">
        <v>0.5</v>
      </c>
      <c r="N3" s="133">
        <f>Table145623[[#This Row],[Costo Totale del Personale (€)]]*(Table145623[[#This Row],[% intensità agevolazione]]+Table145623[[#This Row],[eventuale maggiorazione % intensità agevolazione NOT APPLICABLE]])</f>
        <v>0</v>
      </c>
      <c r="O3" s="156"/>
      <c r="P3" s="133">
        <f>Table145623[[#This Row],[Agevolazione]]*Table145623[[#This Row],[% agevolazioni in investimenti di cui linea di intervento 022
]]</f>
        <v>0</v>
      </c>
      <c r="Q3" s="133"/>
    </row>
    <row r="4" spans="1:20">
      <c r="A4" s="129" t="s">
        <v>24</v>
      </c>
      <c r="B4" s="129">
        <v>0.5</v>
      </c>
      <c r="C4" s="103"/>
      <c r="D4" s="129"/>
      <c r="E4" s="89" t="s">
        <v>61</v>
      </c>
      <c r="F4" s="134"/>
      <c r="G4" s="130">
        <v>1720</v>
      </c>
      <c r="H4" s="131">
        <v>27</v>
      </c>
      <c r="I4" s="131">
        <f>Table145623[[#This Row],[Costo standard (€/ora)]]*Table145623[[#This Row],['# Mesi persona]]*Table145623[[#This Row],[Ore/anno]]/12</f>
        <v>0</v>
      </c>
      <c r="J4" s="132">
        <f>Table145623[[#This Row],[Costo Personale (€)]]*0.15</f>
        <v>0</v>
      </c>
      <c r="K4" s="132">
        <f>Table145623[[#This Row],[Costo Personale (€)]]+Table145623[[#This Row],[Costi indiretti (15%)]]</f>
        <v>0</v>
      </c>
      <c r="L4" s="162"/>
      <c r="M4" s="129">
        <v>0.5</v>
      </c>
      <c r="N4" s="133">
        <f>Table145623[[#This Row],[Costo Totale del Personale (€)]]*(Table145623[[#This Row],[% intensità agevolazione]]+Table145623[[#This Row],[eventuale maggiorazione % intensità agevolazione NOT APPLICABLE]])</f>
        <v>0</v>
      </c>
      <c r="O4" s="156"/>
      <c r="P4" s="133">
        <f>Table145623[[#This Row],[Agevolazione]]*Table145623[[#This Row],[% agevolazioni in investimenti di cui linea di intervento 022
]]</f>
        <v>0</v>
      </c>
      <c r="Q4" s="133"/>
    </row>
    <row r="5" spans="1:20">
      <c r="A5" s="129" t="s">
        <v>25</v>
      </c>
      <c r="B5" s="129">
        <v>0.25</v>
      </c>
      <c r="C5" s="103"/>
      <c r="D5" s="129"/>
      <c r="E5" s="89" t="s">
        <v>59</v>
      </c>
      <c r="F5" s="134"/>
      <c r="G5" s="130">
        <v>1720</v>
      </c>
      <c r="H5" s="131">
        <v>75</v>
      </c>
      <c r="I5" s="131">
        <f>Table145623[[#This Row],[Costo standard (€/ora)]]*Table145623[[#This Row],['# Mesi persona]]*Table145623[[#This Row],[Ore/anno]]/12</f>
        <v>0</v>
      </c>
      <c r="J5" s="132">
        <f>Table145623[[#This Row],[Costo Personale (€)]]*0.15</f>
        <v>0</v>
      </c>
      <c r="K5" s="132">
        <f>Table145623[[#This Row],[Costo Personale (€)]]+Table145623[[#This Row],[Costi indiretti (15%)]]</f>
        <v>0</v>
      </c>
      <c r="L5" s="162"/>
      <c r="M5" s="129">
        <v>0.5</v>
      </c>
      <c r="N5" s="133">
        <f>Table145623[[#This Row],[Costo Totale del Personale (€)]]*(Table145623[[#This Row],[% intensità agevolazione]]+Table145623[[#This Row],[eventuale maggiorazione % intensità agevolazione NOT APPLICABLE]])</f>
        <v>0</v>
      </c>
      <c r="O5" s="156"/>
      <c r="P5" s="133">
        <f>Table145623[[#This Row],[Agevolazione]]*Table145623[[#This Row],[% agevolazioni in investimenti di cui linea di intervento 022
]]</f>
        <v>0</v>
      </c>
      <c r="Q5" s="133"/>
    </row>
    <row r="6" spans="1:20">
      <c r="A6" s="129" t="s">
        <v>25</v>
      </c>
      <c r="B6" s="129">
        <v>0.25</v>
      </c>
      <c r="C6" s="103"/>
      <c r="D6" s="129" t="s">
        <v>169</v>
      </c>
      <c r="E6" s="89" t="s">
        <v>60</v>
      </c>
      <c r="F6" s="134"/>
      <c r="G6" s="130">
        <v>1720</v>
      </c>
      <c r="H6" s="131">
        <v>43</v>
      </c>
      <c r="I6" s="131">
        <f>Table145623[[#This Row],[Costo standard (€/ora)]]*Table145623[[#This Row],['# Mesi persona]]*Table145623[[#This Row],[Ore/anno]]/12</f>
        <v>0</v>
      </c>
      <c r="J6" s="132">
        <f>Table145623[[#This Row],[Costo Personale (€)]]*0.15</f>
        <v>0</v>
      </c>
      <c r="K6" s="132">
        <f>Table145623[[#This Row],[Costo Personale (€)]]+Table145623[[#This Row],[Costi indiretti (15%)]]</f>
        <v>0</v>
      </c>
      <c r="L6" s="162"/>
      <c r="M6" s="129">
        <v>0.5</v>
      </c>
      <c r="N6" s="133">
        <f>Table145623[[#This Row],[Costo Totale del Personale (€)]]*(Table145623[[#This Row],[% intensità agevolazione]]+Table145623[[#This Row],[eventuale maggiorazione % intensità agevolazione NOT APPLICABLE]])</f>
        <v>0</v>
      </c>
      <c r="O6" s="156"/>
      <c r="P6" s="133">
        <f>Table145623[[#This Row],[Agevolazione]]*Table145623[[#This Row],[% agevolazioni in investimenti di cui linea di intervento 022
]]</f>
        <v>0</v>
      </c>
      <c r="Q6" s="133"/>
    </row>
    <row r="7" spans="1:20" ht="16.5" thickBot="1">
      <c r="A7" s="129" t="s">
        <v>25</v>
      </c>
      <c r="B7" s="129">
        <v>0.25</v>
      </c>
      <c r="C7" s="103"/>
      <c r="D7" s="129"/>
      <c r="E7" s="89" t="s">
        <v>61</v>
      </c>
      <c r="F7" s="134"/>
      <c r="G7" s="130">
        <v>1720</v>
      </c>
      <c r="H7" s="131">
        <v>27</v>
      </c>
      <c r="I7" s="131">
        <f>Table145623[[#This Row],[Costo standard (€/ora)]]*Table145623[[#This Row],['# Mesi persona]]*Table145623[[#This Row],[Ore/anno]]/12</f>
        <v>0</v>
      </c>
      <c r="J7" s="132">
        <f>Table145623[[#This Row],[Costo Personale (€)]]*0.15</f>
        <v>0</v>
      </c>
      <c r="K7" s="132">
        <f>Table145623[[#This Row],[Costo Personale (€)]]+Table145623[[#This Row],[Costi indiretti (15%)]]</f>
        <v>0</v>
      </c>
      <c r="L7" s="162"/>
      <c r="M7" s="129">
        <v>0.5</v>
      </c>
      <c r="N7" s="133">
        <f>Table145623[[#This Row],[Costo Totale del Personale (€)]]*(Table145623[[#This Row],[% intensità agevolazione]]+Table145623[[#This Row],[eventuale maggiorazione % intensità agevolazione NOT APPLICABLE]])</f>
        <v>0</v>
      </c>
      <c r="O7" s="156"/>
      <c r="P7" s="133">
        <f>Table145623[[#This Row],[Agevolazione]]*Table145623[[#This Row],[% agevolazioni in investimenti di cui linea di intervento 022
]]</f>
        <v>0</v>
      </c>
      <c r="Q7" s="133"/>
    </row>
    <row r="8" spans="1:20" ht="16.5" thickBot="1">
      <c r="A8" s="135"/>
      <c r="B8" s="135"/>
      <c r="D8" s="108"/>
      <c r="F8" s="108"/>
      <c r="G8" s="107"/>
      <c r="J8" s="111" t="s">
        <v>62</v>
      </c>
      <c r="K8" s="112">
        <f>SUM(K2:K7)</f>
        <v>0</v>
      </c>
      <c r="M8" s="110" t="s">
        <v>26</v>
      </c>
      <c r="N8" s="182">
        <f>SUM(N2:N7)</f>
        <v>0</v>
      </c>
      <c r="O8" s="157"/>
      <c r="P8" s="167">
        <f>SUM(P2:P7)</f>
        <v>0</v>
      </c>
      <c r="Q8" s="133"/>
    </row>
    <row r="9" spans="1:20" ht="15.6" customHeight="1">
      <c r="A9" s="204" t="s">
        <v>167</v>
      </c>
      <c r="B9" s="204"/>
      <c r="C9" s="204"/>
      <c r="D9" s="204"/>
      <c r="E9" s="204"/>
      <c r="F9" s="204"/>
      <c r="G9" s="204"/>
      <c r="O9" s="166"/>
      <c r="Q9" s="133"/>
    </row>
    <row r="10" spans="1:20">
      <c r="A10" s="204"/>
      <c r="B10" s="204"/>
      <c r="C10" s="204"/>
      <c r="D10" s="204"/>
      <c r="E10" s="204"/>
      <c r="F10" s="204"/>
      <c r="G10" s="204"/>
      <c r="J10" s="138" t="s">
        <v>24</v>
      </c>
      <c r="K10" s="113">
        <f>K2+K3+K4</f>
        <v>0</v>
      </c>
      <c r="M10" s="138" t="s">
        <v>24</v>
      </c>
      <c r="N10" s="113">
        <f>N2+N3+N4</f>
        <v>0</v>
      </c>
      <c r="O10" s="165"/>
      <c r="P10" s="113">
        <f>P2+P3+P4</f>
        <v>0</v>
      </c>
      <c r="Q10" s="133"/>
    </row>
    <row r="11" spans="1:20">
      <c r="A11" s="204"/>
      <c r="B11" s="204"/>
      <c r="C11" s="204"/>
      <c r="D11" s="204"/>
      <c r="E11" s="204"/>
      <c r="F11" s="204"/>
      <c r="G11" s="204"/>
      <c r="J11" s="138" t="s">
        <v>25</v>
      </c>
      <c r="K11" s="113">
        <f>K5+K6+K7</f>
        <v>0</v>
      </c>
      <c r="M11" s="138" t="s">
        <v>25</v>
      </c>
      <c r="N11" s="113">
        <f>N5+N6+N7</f>
        <v>0</v>
      </c>
      <c r="O11" s="165"/>
      <c r="P11" s="113">
        <f>P5+P6+P7</f>
        <v>0</v>
      </c>
      <c r="Q11" s="133"/>
    </row>
    <row r="12" spans="1:20">
      <c r="Q12" s="107"/>
    </row>
    <row r="13" spans="1:20" ht="90">
      <c r="A13" s="105" t="s">
        <v>45</v>
      </c>
      <c r="B13" s="105" t="s">
        <v>46</v>
      </c>
      <c r="C13" s="105" t="s">
        <v>47</v>
      </c>
      <c r="D13" s="90"/>
      <c r="H13" s="104" t="s">
        <v>63</v>
      </c>
      <c r="I13" s="104" t="s">
        <v>64</v>
      </c>
      <c r="J13" s="104" t="s">
        <v>65</v>
      </c>
      <c r="K13" s="104" t="s">
        <v>66</v>
      </c>
      <c r="L13" s="105" t="s">
        <v>157</v>
      </c>
      <c r="M13" s="105" t="s">
        <v>56</v>
      </c>
      <c r="N13" s="106" t="s">
        <v>57</v>
      </c>
      <c r="O13" s="106" t="s">
        <v>157</v>
      </c>
      <c r="P13" s="106" t="s">
        <v>67</v>
      </c>
    </row>
    <row r="14" spans="1:20">
      <c r="A14" s="136" t="s">
        <v>24</v>
      </c>
      <c r="B14" s="136">
        <v>0.5</v>
      </c>
      <c r="C14" s="105"/>
      <c r="D14" s="137"/>
      <c r="G14" s="173"/>
      <c r="H14" s="174">
        <v>0</v>
      </c>
      <c r="I14" s="153"/>
      <c r="J14" s="153">
        <v>0</v>
      </c>
      <c r="K14" s="153">
        <f t="shared" ref="K14:K15" si="0">SUM(H14:J14)</f>
        <v>0</v>
      </c>
      <c r="L14" s="158"/>
      <c r="M14" s="136">
        <v>0.5</v>
      </c>
      <c r="N14" s="128">
        <f>K14*(B14+C14)</f>
        <v>0</v>
      </c>
      <c r="O14" s="160"/>
      <c r="P14" s="176">
        <f>N14*M14</f>
        <v>0</v>
      </c>
      <c r="S14" s="109"/>
      <c r="T14" s="109"/>
    </row>
    <row r="15" spans="1:20">
      <c r="A15" s="136" t="s">
        <v>25</v>
      </c>
      <c r="B15" s="171">
        <v>0.25</v>
      </c>
      <c r="C15" s="105"/>
      <c r="D15" s="137"/>
      <c r="H15" s="174">
        <v>0</v>
      </c>
      <c r="I15" s="172">
        <v>0</v>
      </c>
      <c r="J15" s="172">
        <v>0</v>
      </c>
      <c r="K15" s="153">
        <f t="shared" si="0"/>
        <v>0</v>
      </c>
      <c r="L15" s="158"/>
      <c r="M15" s="171">
        <v>0.5</v>
      </c>
      <c r="N15" s="180">
        <f>K15*(B15+C15)</f>
        <v>0</v>
      </c>
      <c r="O15" s="160"/>
      <c r="P15" s="128">
        <f>N15*M15</f>
        <v>0</v>
      </c>
      <c r="Q15" s="175"/>
      <c r="S15" s="109"/>
      <c r="T15" s="109"/>
    </row>
    <row r="16" spans="1:20">
      <c r="A16" s="170"/>
      <c r="C16" s="170"/>
      <c r="J16" s="108" t="s">
        <v>62</v>
      </c>
      <c r="K16" s="181">
        <f>SUM(K14:K15)</f>
        <v>0</v>
      </c>
      <c r="L16" s="159"/>
      <c r="M16" s="110" t="s">
        <v>26</v>
      </c>
      <c r="N16" s="181">
        <f>SUM(N14:N15)</f>
        <v>0</v>
      </c>
      <c r="O16" s="160"/>
      <c r="P16" s="177">
        <f>SUM(P14:P15)</f>
        <v>0</v>
      </c>
      <c r="Q16" s="175"/>
    </row>
    <row r="17" spans="1:25">
      <c r="P17" s="170"/>
    </row>
    <row r="18" spans="1:25">
      <c r="I18" t="s">
        <v>68</v>
      </c>
      <c r="L18" t="s">
        <v>69</v>
      </c>
      <c r="P18" s="169"/>
      <c r="Q18" s="137"/>
    </row>
    <row r="19" spans="1:25">
      <c r="D19" s="169"/>
      <c r="J19" s="138" t="s">
        <v>24</v>
      </c>
      <c r="K19" s="113">
        <f>K14+K10</f>
        <v>0</v>
      </c>
      <c r="M19" s="138" t="s">
        <v>24</v>
      </c>
      <c r="N19" s="113">
        <f>N10+N14</f>
        <v>0</v>
      </c>
      <c r="O19" s="161"/>
      <c r="P19" s="178">
        <f>P10+P14</f>
        <v>0</v>
      </c>
      <c r="Q19" s="137"/>
    </row>
    <row r="20" spans="1:25">
      <c r="D20" s="169"/>
      <c r="J20" s="138" t="s">
        <v>25</v>
      </c>
      <c r="K20" s="113">
        <f>K15+K11</f>
        <v>0</v>
      </c>
      <c r="M20" s="138" t="s">
        <v>25</v>
      </c>
      <c r="N20" s="113">
        <f>N11+N15</f>
        <v>0</v>
      </c>
      <c r="O20" s="161"/>
      <c r="P20" s="113">
        <f>P11+P15</f>
        <v>0</v>
      </c>
      <c r="Q20" s="137"/>
    </row>
    <row r="21" spans="1:25">
      <c r="K21" s="169"/>
      <c r="O21" s="161"/>
    </row>
    <row r="22" spans="1:25">
      <c r="D22" s="179"/>
      <c r="J22" s="108" t="s">
        <v>62</v>
      </c>
      <c r="K22" s="168">
        <f>SUM(K19:K21)</f>
        <v>0</v>
      </c>
      <c r="M22" s="108" t="s">
        <v>26</v>
      </c>
      <c r="N22" s="168">
        <f>SUM(N19:N21)</f>
        <v>0</v>
      </c>
      <c r="O22" s="161"/>
      <c r="P22" s="168">
        <f>SUM(P19:P21)</f>
        <v>0</v>
      </c>
    </row>
    <row r="23" spans="1:25">
      <c r="J23" s="110" t="s">
        <v>70</v>
      </c>
      <c r="K23" s="168">
        <f>K16+K8</f>
        <v>0</v>
      </c>
      <c r="R23" s="138"/>
      <c r="S23" s="109"/>
      <c r="T23" s="109"/>
      <c r="U23" s="109"/>
    </row>
    <row r="24" spans="1:25">
      <c r="R24" s="138"/>
      <c r="S24" s="109"/>
      <c r="T24" s="109"/>
      <c r="U24" s="109"/>
    </row>
    <row r="25" spans="1:25">
      <c r="H25" s="88"/>
      <c r="I25" s="88"/>
      <c r="J25" s="88"/>
      <c r="K25" s="88"/>
      <c r="R25" s="138"/>
      <c r="S25" s="109"/>
      <c r="T25" s="109"/>
      <c r="U25" s="109"/>
    </row>
    <row r="26" spans="1:25">
      <c r="H26" s="88"/>
      <c r="I26" s="88"/>
      <c r="J26" s="88"/>
      <c r="K26" s="88"/>
      <c r="R26" s="138"/>
      <c r="S26" s="109"/>
      <c r="T26" s="109"/>
      <c r="U26" s="109"/>
    </row>
    <row r="27" spans="1:25">
      <c r="H27" s="88"/>
      <c r="I27" s="88"/>
      <c r="J27" s="88"/>
      <c r="K27" s="88"/>
    </row>
    <row r="28" spans="1:25" ht="60">
      <c r="A28" s="183"/>
      <c r="B28" s="183"/>
      <c r="C28" s="183"/>
      <c r="D28" s="183"/>
      <c r="E28" s="183"/>
      <c r="F28" s="184"/>
      <c r="G28" s="184"/>
      <c r="H28" s="124" t="s">
        <v>72</v>
      </c>
      <c r="I28" s="124" t="s">
        <v>32</v>
      </c>
      <c r="J28" s="124" t="s">
        <v>73</v>
      </c>
      <c r="L28" s="198" t="s">
        <v>24</v>
      </c>
      <c r="M28" s="199"/>
      <c r="N28" s="199"/>
      <c r="O28" s="199"/>
      <c r="P28" s="200"/>
      <c r="Q28" s="198" t="s">
        <v>25</v>
      </c>
      <c r="R28" s="199"/>
      <c r="S28" s="199"/>
      <c r="T28" s="199"/>
      <c r="U28" s="200"/>
      <c r="V28" s="201" t="s">
        <v>26</v>
      </c>
      <c r="W28" s="202"/>
      <c r="X28" s="202"/>
      <c r="Y28" s="203"/>
    </row>
    <row r="29" spans="1:25" ht="60">
      <c r="A29" s="193"/>
      <c r="B29" s="193"/>
      <c r="C29" s="193"/>
      <c r="D29" s="193"/>
      <c r="E29" s="193"/>
      <c r="F29" s="193"/>
      <c r="G29" s="193"/>
      <c r="H29" s="125">
        <v>1</v>
      </c>
      <c r="I29" s="125">
        <v>1</v>
      </c>
      <c r="J29" s="126">
        <f>I29/SUM(H29)</f>
        <v>1</v>
      </c>
      <c r="L29" s="96" t="s">
        <v>27</v>
      </c>
      <c r="M29" s="97" t="s">
        <v>29</v>
      </c>
      <c r="N29" s="96" t="s">
        <v>28</v>
      </c>
      <c r="O29" s="96"/>
      <c r="P29" s="96" t="s">
        <v>71</v>
      </c>
      <c r="Q29" s="96" t="s">
        <v>27</v>
      </c>
      <c r="R29" s="97" t="s">
        <v>29</v>
      </c>
      <c r="S29" s="96" t="s">
        <v>28</v>
      </c>
      <c r="T29" s="96"/>
      <c r="U29" s="96" t="s">
        <v>71</v>
      </c>
      <c r="V29" s="100" t="s">
        <v>30</v>
      </c>
      <c r="W29" s="100" t="s">
        <v>31</v>
      </c>
      <c r="X29" s="100" t="s">
        <v>28</v>
      </c>
      <c r="Y29" s="100"/>
    </row>
    <row r="30" spans="1:25">
      <c r="A30" s="193"/>
      <c r="B30" s="193"/>
      <c r="C30" s="193"/>
      <c r="D30" s="193"/>
      <c r="E30" s="193"/>
      <c r="F30" s="193"/>
      <c r="G30" s="193"/>
      <c r="L30" s="113">
        <f>K19</f>
        <v>0</v>
      </c>
      <c r="M30" s="114">
        <f>B14+C14</f>
        <v>0.5</v>
      </c>
      <c r="N30" s="113">
        <f>P19</f>
        <v>0</v>
      </c>
      <c r="O30" s="113"/>
      <c r="P30" s="115"/>
      <c r="Q30" s="113">
        <f>K20</f>
        <v>0</v>
      </c>
      <c r="R30" s="114">
        <f>B15</f>
        <v>0.25</v>
      </c>
      <c r="S30" s="113">
        <f>P20</f>
        <v>0</v>
      </c>
      <c r="T30" s="113"/>
      <c r="U30" s="115"/>
      <c r="V30" s="113">
        <f>L30+Q30</f>
        <v>0</v>
      </c>
      <c r="W30" s="113">
        <f>H27*I27+L30*M30+Q30*R30</f>
        <v>0</v>
      </c>
      <c r="X30" s="113">
        <f>J27+N30+S30</f>
        <v>0</v>
      </c>
      <c r="Y30" s="113"/>
    </row>
    <row r="31" spans="1:25" ht="29.25" customHeight="1">
      <c r="A31" s="193"/>
      <c r="B31" s="193"/>
      <c r="C31" s="193"/>
      <c r="D31" s="193"/>
      <c r="E31" s="193"/>
      <c r="F31" s="193"/>
      <c r="G31" s="193"/>
    </row>
    <row r="32" spans="1:25" ht="44.25" customHeight="1"/>
  </sheetData>
  <mergeCells count="5">
    <mergeCell ref="L28:P28"/>
    <mergeCell ref="Q28:U28"/>
    <mergeCell ref="V28:Y28"/>
    <mergeCell ref="A29:G31"/>
    <mergeCell ref="A9:G11"/>
  </mergeCells>
  <dataValidations count="2">
    <dataValidation type="decimal" allowBlank="1" showInputMessage="1" showErrorMessage="1" sqref="S29:T29 N29:O29 V28:V29 L28:L29 Q28:Q29 X29:Y29" xr:uid="{81E58A3E-4569-4679-86E0-D9E26B915212}">
      <formula1>0</formula1>
      <formula2>300000000</formula2>
    </dataValidation>
    <dataValidation type="list" allowBlank="1" showInputMessage="1" showErrorMessage="1" sqref="D2:D7" xr:uid="{2EFD6AD2-78FF-40C7-8D5B-9697B0942234}">
      <formula1>"Personale strutturato, Nuova assunzione"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21427-B54E-425B-B9EF-F01B4FD24C07}">
  <dimension ref="A1:Y32"/>
  <sheetViews>
    <sheetView showGridLines="0" zoomScale="80" zoomScaleNormal="80" workbookViewId="0">
      <selection activeCell="D16" sqref="D16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6" width="14.75" customWidth="1"/>
    <col min="17" max="17" width="14.5" customWidth="1"/>
    <col min="18" max="18" width="17.625" customWidth="1"/>
    <col min="19" max="19" width="17.5" customWidth="1"/>
    <col min="20" max="20" width="14" customWidth="1"/>
    <col min="21" max="21" width="13.5" customWidth="1"/>
    <col min="22" max="22" width="16.125" customWidth="1"/>
    <col min="23" max="24" width="15.375" customWidth="1"/>
    <col min="25" max="25" width="14.75" customWidth="1"/>
    <col min="26" max="26" width="15.5" customWidth="1"/>
    <col min="27" max="27" width="14" customWidth="1"/>
    <col min="28" max="28" width="17.5" customWidth="1"/>
    <col min="29" max="29" width="18.25" customWidth="1"/>
    <col min="30" max="30" width="15.375" customWidth="1"/>
    <col min="31" max="31" width="16.75" customWidth="1"/>
    <col min="32" max="32" width="14.75" customWidth="1"/>
    <col min="33" max="33" width="17.5" customWidth="1"/>
    <col min="34" max="34" width="8.25" customWidth="1"/>
    <col min="35" max="35" width="13.5" customWidth="1"/>
    <col min="36" max="36" width="14.125" customWidth="1"/>
    <col min="37" max="37" width="14.75" customWidth="1"/>
    <col min="38" max="38" width="15.25" customWidth="1"/>
    <col min="39" max="39" width="13.5" customWidth="1"/>
    <col min="40" max="40" width="14.125" customWidth="1"/>
    <col min="41" max="41" width="14.75" customWidth="1"/>
  </cols>
  <sheetData>
    <row r="1" spans="1:20" s="91" customFormat="1" ht="74.25" customHeight="1">
      <c r="A1" s="103" t="s">
        <v>45</v>
      </c>
      <c r="B1" s="103" t="s">
        <v>46</v>
      </c>
      <c r="C1" s="103" t="s">
        <v>47</v>
      </c>
      <c r="D1" s="103" t="s">
        <v>48</v>
      </c>
      <c r="E1" s="90" t="s">
        <v>49</v>
      </c>
      <c r="F1" s="90" t="s">
        <v>50</v>
      </c>
      <c r="G1" s="90" t="s">
        <v>51</v>
      </c>
      <c r="H1" s="90" t="s">
        <v>52</v>
      </c>
      <c r="I1" s="90" t="s">
        <v>53</v>
      </c>
      <c r="J1" s="90" t="s">
        <v>54</v>
      </c>
      <c r="K1" s="90" t="s">
        <v>55</v>
      </c>
      <c r="L1" s="103" t="s">
        <v>157</v>
      </c>
      <c r="M1" s="103" t="s">
        <v>56</v>
      </c>
      <c r="N1" s="103" t="s">
        <v>57</v>
      </c>
      <c r="O1" s="103" t="s">
        <v>158</v>
      </c>
      <c r="P1" s="103" t="s">
        <v>58</v>
      </c>
      <c r="Q1" s="90"/>
    </row>
    <row r="2" spans="1:20">
      <c r="A2" s="129" t="s">
        <v>24</v>
      </c>
      <c r="B2" s="129">
        <v>0.6</v>
      </c>
      <c r="C2" s="103"/>
      <c r="D2" s="129"/>
      <c r="E2" s="89" t="s">
        <v>59</v>
      </c>
      <c r="F2" s="134"/>
      <c r="G2" s="130">
        <v>1720</v>
      </c>
      <c r="H2" s="131">
        <v>75</v>
      </c>
      <c r="I2" s="131">
        <f>Table1456232[[#This Row],[Costo standard (€/ora)]]*Table1456232[[#This Row],['# Mesi persona]]*Table1456232[[#This Row],[Ore/anno]]/12</f>
        <v>0</v>
      </c>
      <c r="J2" s="132">
        <f>Table1456232[[#This Row],[Costo Personale (€)]]*0.15</f>
        <v>0</v>
      </c>
      <c r="K2" s="132">
        <f>Table1456232[[#This Row],[Costo Personale (€)]]+Table1456232[[#This Row],[Costi indiretti (15%)]]</f>
        <v>0</v>
      </c>
      <c r="L2" s="162"/>
      <c r="M2" s="129">
        <v>0.5</v>
      </c>
      <c r="N2" s="133">
        <f>Table1456232[[#This Row],[Costo Totale del Personale (€)]]*(Table1456232[[#This Row],[% intensità agevolazione]]+Table1456232[[#This Row],[eventuale maggiorazione % intensità agevolazione NOT APPLICABLE]])</f>
        <v>0</v>
      </c>
      <c r="O2" s="156"/>
      <c r="P2" s="133">
        <f>Table1456232[[#This Row],[Agevolazione]]*Table1456232[[#This Row],[% agevolazioni in investimenti di cui linea di intervento 022
]]</f>
        <v>0</v>
      </c>
      <c r="Q2" s="133"/>
    </row>
    <row r="3" spans="1:20">
      <c r="A3" s="129" t="s">
        <v>24</v>
      </c>
      <c r="B3" s="129">
        <v>0.6</v>
      </c>
      <c r="C3" s="103"/>
      <c r="D3" s="129"/>
      <c r="E3" s="89" t="s">
        <v>60</v>
      </c>
      <c r="F3" s="134"/>
      <c r="G3" s="130">
        <v>1720</v>
      </c>
      <c r="H3" s="131">
        <v>43</v>
      </c>
      <c r="I3" s="131">
        <f>Table1456232[[#This Row],[Costo standard (€/ora)]]*Table1456232[[#This Row],['# Mesi persona]]*Table1456232[[#This Row],[Ore/anno]]/12</f>
        <v>0</v>
      </c>
      <c r="J3" s="132">
        <f>Table1456232[[#This Row],[Costo Personale (€)]]*0.15</f>
        <v>0</v>
      </c>
      <c r="K3" s="132">
        <f>Table1456232[[#This Row],[Costo Personale (€)]]+Table1456232[[#This Row],[Costi indiretti (15%)]]</f>
        <v>0</v>
      </c>
      <c r="L3" s="162"/>
      <c r="M3" s="129">
        <v>0.5</v>
      </c>
      <c r="N3" s="133">
        <f>Table1456232[[#This Row],[Costo Totale del Personale (€)]]*(Table1456232[[#This Row],[% intensità agevolazione]]+Table1456232[[#This Row],[eventuale maggiorazione % intensità agevolazione NOT APPLICABLE]])</f>
        <v>0</v>
      </c>
      <c r="O3" s="156"/>
      <c r="P3" s="133">
        <f>Table1456232[[#This Row],[Agevolazione]]*Table1456232[[#This Row],[% agevolazioni in investimenti di cui linea di intervento 022
]]</f>
        <v>0</v>
      </c>
      <c r="Q3" s="133"/>
    </row>
    <row r="4" spans="1:20">
      <c r="A4" s="129" t="s">
        <v>24</v>
      </c>
      <c r="B4" s="129">
        <v>0.6</v>
      </c>
      <c r="C4" s="103"/>
      <c r="D4" s="129"/>
      <c r="E4" s="89" t="s">
        <v>61</v>
      </c>
      <c r="F4" s="134"/>
      <c r="G4" s="130">
        <v>1720</v>
      </c>
      <c r="H4" s="131">
        <v>27</v>
      </c>
      <c r="I4" s="131">
        <f>Table1456232[[#This Row],[Costo standard (€/ora)]]*Table1456232[[#This Row],['# Mesi persona]]*Table1456232[[#This Row],[Ore/anno]]/12</f>
        <v>0</v>
      </c>
      <c r="J4" s="132">
        <f>Table1456232[[#This Row],[Costo Personale (€)]]*0.15</f>
        <v>0</v>
      </c>
      <c r="K4" s="132">
        <f>Table1456232[[#This Row],[Costo Personale (€)]]+Table1456232[[#This Row],[Costi indiretti (15%)]]</f>
        <v>0</v>
      </c>
      <c r="L4" s="162"/>
      <c r="M4" s="129">
        <v>0.5</v>
      </c>
      <c r="N4" s="133">
        <f>Table1456232[[#This Row],[Costo Totale del Personale (€)]]*(Table1456232[[#This Row],[% intensità agevolazione]]+Table1456232[[#This Row],[eventuale maggiorazione % intensità agevolazione NOT APPLICABLE]])</f>
        <v>0</v>
      </c>
      <c r="O4" s="156"/>
      <c r="P4" s="133">
        <f>Table1456232[[#This Row],[Agevolazione]]*Table1456232[[#This Row],[% agevolazioni in investimenti di cui linea di intervento 022
]]</f>
        <v>0</v>
      </c>
      <c r="Q4" s="133"/>
    </row>
    <row r="5" spans="1:20">
      <c r="A5" s="129" t="s">
        <v>25</v>
      </c>
      <c r="B5" s="129">
        <v>0.35</v>
      </c>
      <c r="C5" s="103"/>
      <c r="D5" s="129"/>
      <c r="E5" s="89" t="s">
        <v>59</v>
      </c>
      <c r="F5" s="134"/>
      <c r="G5" s="130">
        <v>1720</v>
      </c>
      <c r="H5" s="131">
        <v>75</v>
      </c>
      <c r="I5" s="131">
        <f>Table1456232[[#This Row],[Costo standard (€/ora)]]*Table1456232[[#This Row],['# Mesi persona]]*Table1456232[[#This Row],[Ore/anno]]/12</f>
        <v>0</v>
      </c>
      <c r="J5" s="132">
        <f>Table1456232[[#This Row],[Costo Personale (€)]]*0.15</f>
        <v>0</v>
      </c>
      <c r="K5" s="132">
        <f>Table1456232[[#This Row],[Costo Personale (€)]]+Table1456232[[#This Row],[Costi indiretti (15%)]]</f>
        <v>0</v>
      </c>
      <c r="L5" s="162"/>
      <c r="M5" s="129">
        <v>0.5</v>
      </c>
      <c r="N5" s="133">
        <f>Table1456232[[#This Row],[Costo Totale del Personale (€)]]*(Table1456232[[#This Row],[% intensità agevolazione]]+Table1456232[[#This Row],[eventuale maggiorazione % intensità agevolazione NOT APPLICABLE]])</f>
        <v>0</v>
      </c>
      <c r="O5" s="156"/>
      <c r="P5" s="133">
        <f>Table1456232[[#This Row],[Agevolazione]]*Table1456232[[#This Row],[% agevolazioni in investimenti di cui linea di intervento 022
]]</f>
        <v>0</v>
      </c>
      <c r="Q5" s="133"/>
    </row>
    <row r="6" spans="1:20">
      <c r="A6" s="129" t="s">
        <v>25</v>
      </c>
      <c r="B6" s="129">
        <v>0.35</v>
      </c>
      <c r="C6" s="103"/>
      <c r="D6" s="129"/>
      <c r="E6" s="89" t="s">
        <v>60</v>
      </c>
      <c r="F6" s="134"/>
      <c r="G6" s="130">
        <v>1720</v>
      </c>
      <c r="H6" s="131">
        <v>43</v>
      </c>
      <c r="I6" s="131">
        <f>Table1456232[[#This Row],[Costo standard (€/ora)]]*Table1456232[[#This Row],['# Mesi persona]]*Table1456232[[#This Row],[Ore/anno]]/12</f>
        <v>0</v>
      </c>
      <c r="J6" s="132">
        <f>Table1456232[[#This Row],[Costo Personale (€)]]*0.15</f>
        <v>0</v>
      </c>
      <c r="K6" s="132">
        <f>Table1456232[[#This Row],[Costo Personale (€)]]+Table1456232[[#This Row],[Costi indiretti (15%)]]</f>
        <v>0</v>
      </c>
      <c r="L6" s="162"/>
      <c r="M6" s="129">
        <v>0.5</v>
      </c>
      <c r="N6" s="133">
        <f>Table1456232[[#This Row],[Costo Totale del Personale (€)]]*(Table1456232[[#This Row],[% intensità agevolazione]]+Table1456232[[#This Row],[eventuale maggiorazione % intensità agevolazione NOT APPLICABLE]])</f>
        <v>0</v>
      </c>
      <c r="O6" s="156"/>
      <c r="P6" s="133">
        <f>Table1456232[[#This Row],[Agevolazione]]*Table1456232[[#This Row],[% agevolazioni in investimenti di cui linea di intervento 022
]]</f>
        <v>0</v>
      </c>
      <c r="Q6" s="133"/>
    </row>
    <row r="7" spans="1:20" ht="16.5" thickBot="1">
      <c r="A7" s="129" t="s">
        <v>25</v>
      </c>
      <c r="B7" s="129">
        <v>0.35</v>
      </c>
      <c r="C7" s="103"/>
      <c r="D7" s="129"/>
      <c r="E7" s="89" t="s">
        <v>61</v>
      </c>
      <c r="F7" s="134"/>
      <c r="G7" s="130">
        <v>1720</v>
      </c>
      <c r="H7" s="131">
        <v>27</v>
      </c>
      <c r="I7" s="131">
        <f>Table1456232[[#This Row],[Costo standard (€/ora)]]*Table1456232[[#This Row],['# Mesi persona]]*Table1456232[[#This Row],[Ore/anno]]/12</f>
        <v>0</v>
      </c>
      <c r="J7" s="132">
        <f>Table1456232[[#This Row],[Costo Personale (€)]]*0.15</f>
        <v>0</v>
      </c>
      <c r="K7" s="132">
        <f>Table1456232[[#This Row],[Costo Personale (€)]]+Table1456232[[#This Row],[Costi indiretti (15%)]]</f>
        <v>0</v>
      </c>
      <c r="L7" s="162"/>
      <c r="M7" s="129">
        <v>0.5</v>
      </c>
      <c r="N7" s="133">
        <f>Table1456232[[#This Row],[Costo Totale del Personale (€)]]*(Table1456232[[#This Row],[% intensità agevolazione]]+Table1456232[[#This Row],[eventuale maggiorazione % intensità agevolazione NOT APPLICABLE]])</f>
        <v>0</v>
      </c>
      <c r="O7" s="156"/>
      <c r="P7" s="133">
        <f>Table1456232[[#This Row],[Agevolazione]]*Table1456232[[#This Row],[% agevolazioni in investimenti di cui linea di intervento 022
]]</f>
        <v>0</v>
      </c>
      <c r="Q7" s="133"/>
    </row>
    <row r="8" spans="1:20" ht="16.5" thickBot="1">
      <c r="A8" s="135"/>
      <c r="B8" s="135"/>
      <c r="D8" s="108"/>
      <c r="F8" s="108"/>
      <c r="G8" s="107"/>
      <c r="J8" s="111" t="s">
        <v>62</v>
      </c>
      <c r="K8" s="112">
        <f>SUM(K2:K7)</f>
        <v>0</v>
      </c>
      <c r="M8" s="110" t="s">
        <v>26</v>
      </c>
      <c r="N8" s="182">
        <f>SUM(N2:N7)</f>
        <v>0</v>
      </c>
      <c r="O8" s="157"/>
      <c r="P8" s="167">
        <f>SUM(P2:P7)</f>
        <v>0</v>
      </c>
      <c r="Q8" s="133"/>
    </row>
    <row r="9" spans="1:20">
      <c r="A9" s="204" t="s">
        <v>167</v>
      </c>
      <c r="B9" s="204"/>
      <c r="C9" s="204"/>
      <c r="D9" s="204"/>
      <c r="E9" s="204"/>
      <c r="F9" s="204"/>
      <c r="G9" s="204"/>
      <c r="O9" s="166"/>
      <c r="Q9" s="133"/>
    </row>
    <row r="10" spans="1:20">
      <c r="A10" s="204"/>
      <c r="B10" s="204"/>
      <c r="C10" s="204"/>
      <c r="D10" s="204"/>
      <c r="E10" s="204"/>
      <c r="F10" s="204"/>
      <c r="G10" s="204"/>
      <c r="J10" s="138" t="s">
        <v>24</v>
      </c>
      <c r="K10" s="113">
        <f>K2+K3+K4</f>
        <v>0</v>
      </c>
      <c r="M10" s="138" t="s">
        <v>24</v>
      </c>
      <c r="N10" s="113">
        <f>N2+N3+N4</f>
        <v>0</v>
      </c>
      <c r="O10" s="165"/>
      <c r="P10" s="113">
        <f>P2+P3+P4</f>
        <v>0</v>
      </c>
      <c r="Q10" s="133"/>
    </row>
    <row r="11" spans="1:20">
      <c r="A11" s="204"/>
      <c r="B11" s="204"/>
      <c r="C11" s="204"/>
      <c r="D11" s="204"/>
      <c r="E11" s="204"/>
      <c r="F11" s="204"/>
      <c r="G11" s="204"/>
      <c r="J11" s="138" t="s">
        <v>25</v>
      </c>
      <c r="K11" s="113">
        <f>K5+K6+K7</f>
        <v>0</v>
      </c>
      <c r="M11" s="138" t="s">
        <v>25</v>
      </c>
      <c r="N11" s="113">
        <f>N5+N6+N7</f>
        <v>0</v>
      </c>
      <c r="O11" s="165"/>
      <c r="P11" s="113">
        <f>P5+P6+P7</f>
        <v>0</v>
      </c>
      <c r="Q11" s="133"/>
    </row>
    <row r="12" spans="1:20">
      <c r="Q12" s="107"/>
    </row>
    <row r="13" spans="1:20" ht="90">
      <c r="A13" s="105" t="s">
        <v>45</v>
      </c>
      <c r="B13" s="105" t="s">
        <v>46</v>
      </c>
      <c r="C13" s="105" t="s">
        <v>47</v>
      </c>
      <c r="D13" s="90"/>
      <c r="H13" s="104" t="s">
        <v>63</v>
      </c>
      <c r="I13" s="104" t="s">
        <v>64</v>
      </c>
      <c r="J13" s="104" t="s">
        <v>65</v>
      </c>
      <c r="K13" s="104" t="s">
        <v>66</v>
      </c>
      <c r="L13" s="105" t="s">
        <v>157</v>
      </c>
      <c r="M13" s="105" t="s">
        <v>56</v>
      </c>
      <c r="N13" s="106" t="s">
        <v>57</v>
      </c>
      <c r="O13" s="106" t="s">
        <v>157</v>
      </c>
      <c r="P13" s="106" t="s">
        <v>67</v>
      </c>
    </row>
    <row r="14" spans="1:20">
      <c r="A14" s="136" t="s">
        <v>24</v>
      </c>
      <c r="B14" s="136">
        <v>0.6</v>
      </c>
      <c r="C14" s="105"/>
      <c r="D14" s="137"/>
      <c r="G14" s="173"/>
      <c r="H14" s="174">
        <v>0</v>
      </c>
      <c r="I14" s="153">
        <v>0</v>
      </c>
      <c r="J14" s="153">
        <v>0</v>
      </c>
      <c r="K14" s="153">
        <f t="shared" ref="K14:K15" si="0">SUM(H14:J14)</f>
        <v>0</v>
      </c>
      <c r="L14" s="158"/>
      <c r="M14" s="136">
        <v>0.5</v>
      </c>
      <c r="N14" s="128">
        <f>K14*(B14+C14)</f>
        <v>0</v>
      </c>
      <c r="O14" s="160"/>
      <c r="P14" s="176">
        <f>N14*M14</f>
        <v>0</v>
      </c>
      <c r="S14" s="109"/>
      <c r="T14" s="109"/>
    </row>
    <row r="15" spans="1:20">
      <c r="A15" s="136" t="s">
        <v>25</v>
      </c>
      <c r="B15" s="171">
        <v>0.35</v>
      </c>
      <c r="C15" s="105"/>
      <c r="D15" s="137"/>
      <c r="H15" s="174">
        <v>0</v>
      </c>
      <c r="I15" s="172">
        <v>0</v>
      </c>
      <c r="J15" s="172">
        <v>0</v>
      </c>
      <c r="K15" s="153">
        <f t="shared" si="0"/>
        <v>0</v>
      </c>
      <c r="L15" s="158"/>
      <c r="M15" s="171">
        <v>0.5</v>
      </c>
      <c r="N15" s="180">
        <f>K15*(B15+C15)</f>
        <v>0</v>
      </c>
      <c r="O15" s="160"/>
      <c r="P15" s="128">
        <f>N15*M15</f>
        <v>0</v>
      </c>
      <c r="Q15" s="175"/>
      <c r="S15" s="109"/>
      <c r="T15" s="109"/>
    </row>
    <row r="16" spans="1:20">
      <c r="A16" s="170"/>
      <c r="C16" s="170"/>
      <c r="J16" s="108" t="s">
        <v>62</v>
      </c>
      <c r="K16" s="181">
        <f>SUM(K14:K15)</f>
        <v>0</v>
      </c>
      <c r="L16" s="159"/>
      <c r="M16" s="110" t="s">
        <v>26</v>
      </c>
      <c r="N16" s="181">
        <f>SUM(N14:N15)</f>
        <v>0</v>
      </c>
      <c r="O16" s="160"/>
      <c r="P16" s="177">
        <f>SUM(P14:P15)</f>
        <v>0</v>
      </c>
      <c r="Q16" s="175"/>
    </row>
    <row r="17" spans="1:25">
      <c r="P17" s="170"/>
    </row>
    <row r="18" spans="1:25">
      <c r="I18" t="s">
        <v>68</v>
      </c>
      <c r="L18" t="s">
        <v>69</v>
      </c>
      <c r="P18" s="169"/>
      <c r="Q18" s="137"/>
    </row>
    <row r="19" spans="1:25">
      <c r="D19" s="169"/>
      <c r="J19" s="138" t="s">
        <v>24</v>
      </c>
      <c r="K19" s="113">
        <f>K14+K10</f>
        <v>0</v>
      </c>
      <c r="M19" s="138" t="s">
        <v>24</v>
      </c>
      <c r="N19" s="113">
        <f>N10+N14</f>
        <v>0</v>
      </c>
      <c r="O19" s="161"/>
      <c r="P19" s="178">
        <f>P10+P14</f>
        <v>0</v>
      </c>
      <c r="Q19" s="137"/>
    </row>
    <row r="20" spans="1:25">
      <c r="D20" s="169"/>
      <c r="J20" s="138" t="s">
        <v>25</v>
      </c>
      <c r="K20" s="113">
        <f>K15+K11</f>
        <v>0</v>
      </c>
      <c r="M20" s="138" t="s">
        <v>25</v>
      </c>
      <c r="N20" s="113">
        <f>N11+N15</f>
        <v>0</v>
      </c>
      <c r="O20" s="161"/>
      <c r="P20" s="113">
        <f>P11+P15</f>
        <v>0</v>
      </c>
      <c r="Q20" s="137"/>
    </row>
    <row r="21" spans="1:25">
      <c r="K21" s="169"/>
      <c r="O21" s="161"/>
    </row>
    <row r="22" spans="1:25">
      <c r="D22" s="179"/>
      <c r="J22" s="108" t="s">
        <v>62</v>
      </c>
      <c r="K22" s="168">
        <f>SUM(K19:K21)</f>
        <v>0</v>
      </c>
      <c r="M22" s="108" t="s">
        <v>26</v>
      </c>
      <c r="N22" s="168">
        <f>SUM(N19:N21)</f>
        <v>0</v>
      </c>
      <c r="O22" s="161"/>
      <c r="P22" s="168">
        <f>SUM(P19:P21)</f>
        <v>0</v>
      </c>
    </row>
    <row r="23" spans="1:25">
      <c r="J23" s="110" t="s">
        <v>70</v>
      </c>
      <c r="K23" s="168">
        <f>K16+K8</f>
        <v>0</v>
      </c>
      <c r="R23" s="138"/>
      <c r="S23" s="109"/>
      <c r="T23" s="109"/>
      <c r="U23" s="109"/>
    </row>
    <row r="24" spans="1:25">
      <c r="R24" s="138"/>
      <c r="S24" s="109"/>
      <c r="T24" s="109"/>
      <c r="U24" s="109"/>
    </row>
    <row r="25" spans="1:25">
      <c r="H25" s="88"/>
      <c r="I25" s="88"/>
      <c r="J25" s="88"/>
      <c r="K25" s="88"/>
      <c r="R25" s="138"/>
      <c r="S25" s="109"/>
      <c r="T25" s="109"/>
      <c r="U25" s="109"/>
    </row>
    <row r="26" spans="1:25">
      <c r="H26" s="88"/>
      <c r="I26" s="88"/>
      <c r="J26" s="88"/>
      <c r="K26" s="88"/>
      <c r="R26" s="138"/>
      <c r="S26" s="109"/>
      <c r="T26" s="109"/>
      <c r="U26" s="109"/>
    </row>
    <row r="27" spans="1:25">
      <c r="H27" s="88"/>
      <c r="I27" s="88"/>
      <c r="J27" s="88"/>
      <c r="K27" s="88"/>
    </row>
    <row r="28" spans="1:25" ht="60">
      <c r="A28" s="183"/>
      <c r="B28" s="183"/>
      <c r="C28" s="183"/>
      <c r="D28" s="183"/>
      <c r="E28" s="183"/>
      <c r="F28" s="184"/>
      <c r="G28" s="184"/>
      <c r="H28" s="124" t="s">
        <v>72</v>
      </c>
      <c r="I28" s="124" t="s">
        <v>32</v>
      </c>
      <c r="J28" s="124" t="s">
        <v>73</v>
      </c>
      <c r="L28" s="198" t="s">
        <v>24</v>
      </c>
      <c r="M28" s="199"/>
      <c r="N28" s="199"/>
      <c r="O28" s="199"/>
      <c r="P28" s="200"/>
      <c r="Q28" s="198" t="s">
        <v>25</v>
      </c>
      <c r="R28" s="199"/>
      <c r="S28" s="199"/>
      <c r="T28" s="199"/>
      <c r="U28" s="200"/>
      <c r="V28" s="201" t="s">
        <v>26</v>
      </c>
      <c r="W28" s="202"/>
      <c r="X28" s="202"/>
      <c r="Y28" s="203"/>
    </row>
    <row r="29" spans="1:25" ht="60">
      <c r="A29" s="193"/>
      <c r="B29" s="193"/>
      <c r="C29" s="193"/>
      <c r="D29" s="193"/>
      <c r="E29" s="193"/>
      <c r="F29" s="193"/>
      <c r="G29" s="193"/>
      <c r="H29" s="125">
        <v>1</v>
      </c>
      <c r="I29" s="125">
        <v>1</v>
      </c>
      <c r="J29" s="126">
        <f>I29/SUM(H29)</f>
        <v>1</v>
      </c>
      <c r="L29" s="96" t="s">
        <v>27</v>
      </c>
      <c r="M29" s="97" t="s">
        <v>29</v>
      </c>
      <c r="N29" s="96" t="s">
        <v>28</v>
      </c>
      <c r="O29" s="96"/>
      <c r="P29" s="96" t="s">
        <v>71</v>
      </c>
      <c r="Q29" s="96" t="s">
        <v>27</v>
      </c>
      <c r="R29" s="97" t="s">
        <v>29</v>
      </c>
      <c r="S29" s="96" t="s">
        <v>28</v>
      </c>
      <c r="T29" s="96"/>
      <c r="U29" s="96" t="s">
        <v>71</v>
      </c>
      <c r="V29" s="164" t="s">
        <v>30</v>
      </c>
      <c r="W29" s="164" t="s">
        <v>31</v>
      </c>
      <c r="X29" s="164" t="s">
        <v>28</v>
      </c>
      <c r="Y29" s="164"/>
    </row>
    <row r="30" spans="1:25">
      <c r="A30" s="193"/>
      <c r="B30" s="193"/>
      <c r="C30" s="193"/>
      <c r="D30" s="193"/>
      <c r="E30" s="193"/>
      <c r="F30" s="193"/>
      <c r="G30" s="193"/>
      <c r="L30" s="113">
        <f>K19</f>
        <v>0</v>
      </c>
      <c r="M30" s="114">
        <f>B14+C14</f>
        <v>0.6</v>
      </c>
      <c r="N30" s="113">
        <f>P19</f>
        <v>0</v>
      </c>
      <c r="O30" s="113"/>
      <c r="P30" s="115"/>
      <c r="Q30" s="113">
        <f>K20</f>
        <v>0</v>
      </c>
      <c r="R30" s="114">
        <f>B15</f>
        <v>0.35</v>
      </c>
      <c r="S30" s="113">
        <f>P20</f>
        <v>0</v>
      </c>
      <c r="T30" s="113"/>
      <c r="U30" s="115"/>
      <c r="V30" s="113">
        <f>L30+Q30</f>
        <v>0</v>
      </c>
      <c r="W30" s="113">
        <f>H27*I27+L30*M30+Q30*R30</f>
        <v>0</v>
      </c>
      <c r="X30" s="113">
        <f>J27+N30+S30</f>
        <v>0</v>
      </c>
      <c r="Y30" s="113"/>
    </row>
    <row r="31" spans="1:25" ht="29.25" customHeight="1">
      <c r="A31" s="193"/>
      <c r="B31" s="193"/>
      <c r="C31" s="193"/>
      <c r="D31" s="193"/>
      <c r="E31" s="193"/>
      <c r="F31" s="193"/>
      <c r="G31" s="193"/>
    </row>
    <row r="32" spans="1:25" ht="44.25" customHeight="1"/>
  </sheetData>
  <mergeCells count="5">
    <mergeCell ref="L28:P28"/>
    <mergeCell ref="Q28:U28"/>
    <mergeCell ref="V28:Y28"/>
    <mergeCell ref="A29:G31"/>
    <mergeCell ref="A9:G11"/>
  </mergeCells>
  <dataValidations count="2">
    <dataValidation type="list" allowBlank="1" showInputMessage="1" showErrorMessage="1" sqref="D2:D7" xr:uid="{1CDDAF69-A4BC-41B7-B874-F643E6DBC8F4}">
      <formula1>"Personale strutturato, Nuova assunzione"</formula1>
    </dataValidation>
    <dataValidation type="decimal" allowBlank="1" showInputMessage="1" showErrorMessage="1" sqref="S29:T29 N29:O29 V28:V29 L28:L29 Q28:Q29 X29:Y29" xr:uid="{B24CB6E6-D6EA-4BFF-A6FE-911A8C3C8EA8}">
      <formula1>0</formula1>
      <formula2>300000000</formula2>
    </dataValidation>
  </dataValidations>
  <pageMargins left="0.7" right="0.7" top="0.75" bottom="0.75" header="0.3" footer="0.3"/>
  <pageSetup orientation="portrait"/>
  <legacy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Y32"/>
  <sheetViews>
    <sheetView showGridLines="0" zoomScale="80" zoomScaleNormal="80" workbookViewId="0">
      <selection activeCell="J19" sqref="J19"/>
    </sheetView>
  </sheetViews>
  <sheetFormatPr defaultRowHeight="15.75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16" width="14.75" customWidth="1"/>
    <col min="17" max="17" width="14.5" customWidth="1"/>
    <col min="18" max="18" width="17.625" customWidth="1"/>
    <col min="19" max="19" width="17.5" customWidth="1"/>
    <col min="20" max="20" width="14" customWidth="1"/>
    <col min="21" max="21" width="13.5" customWidth="1"/>
    <col min="22" max="22" width="16.125" customWidth="1"/>
    <col min="23" max="24" width="15.375" customWidth="1"/>
    <col min="25" max="25" width="14.75" customWidth="1"/>
    <col min="26" max="26" width="15.5" customWidth="1"/>
    <col min="27" max="27" width="14" customWidth="1"/>
    <col min="28" max="28" width="17.5" customWidth="1"/>
    <col min="29" max="29" width="18.25" customWidth="1"/>
    <col min="30" max="30" width="15.375" customWidth="1"/>
    <col min="31" max="31" width="16.75" customWidth="1"/>
    <col min="32" max="32" width="14.75" customWidth="1"/>
    <col min="33" max="33" width="17.5" customWidth="1"/>
    <col min="34" max="34" width="8.25" customWidth="1"/>
    <col min="35" max="35" width="13.5" customWidth="1"/>
    <col min="36" max="36" width="14.125" customWidth="1"/>
    <col min="37" max="37" width="14.75" customWidth="1"/>
    <col min="38" max="38" width="15.25" customWidth="1"/>
    <col min="39" max="39" width="13.5" customWidth="1"/>
    <col min="40" max="40" width="14.125" customWidth="1"/>
    <col min="41" max="41" width="14.75" customWidth="1"/>
  </cols>
  <sheetData>
    <row r="1" spans="1:20" s="91" customFormat="1" ht="74.25" customHeight="1">
      <c r="A1" s="103" t="s">
        <v>45</v>
      </c>
      <c r="B1" s="103" t="s">
        <v>46</v>
      </c>
      <c r="C1" s="103" t="s">
        <v>47</v>
      </c>
      <c r="D1" s="103" t="s">
        <v>48</v>
      </c>
      <c r="E1" s="90" t="s">
        <v>49</v>
      </c>
      <c r="F1" s="90" t="s">
        <v>50</v>
      </c>
      <c r="G1" s="90" t="s">
        <v>51</v>
      </c>
      <c r="H1" s="90" t="s">
        <v>52</v>
      </c>
      <c r="I1" s="90" t="s">
        <v>53</v>
      </c>
      <c r="J1" s="90" t="s">
        <v>54</v>
      </c>
      <c r="K1" s="90" t="s">
        <v>55</v>
      </c>
      <c r="L1" s="103" t="s">
        <v>157</v>
      </c>
      <c r="M1" s="103" t="s">
        <v>56</v>
      </c>
      <c r="N1" s="103" t="s">
        <v>57</v>
      </c>
      <c r="O1" s="103" t="s">
        <v>158</v>
      </c>
      <c r="P1" s="103" t="s">
        <v>58</v>
      </c>
      <c r="Q1" s="90"/>
    </row>
    <row r="2" spans="1:20">
      <c r="A2" s="129" t="s">
        <v>24</v>
      </c>
      <c r="B2" s="129">
        <v>0.7</v>
      </c>
      <c r="C2" s="103"/>
      <c r="D2" s="129"/>
      <c r="E2" s="89" t="s">
        <v>59</v>
      </c>
      <c r="F2" s="134"/>
      <c r="G2" s="130">
        <v>1720</v>
      </c>
      <c r="H2" s="131">
        <v>75</v>
      </c>
      <c r="I2" s="131">
        <f>Table14562324[[#This Row],[Costo standard (€/ora)]]*Table14562324[[#This Row],['# Mesi persona]]*Table14562324[[#This Row],[Ore/anno]]/12</f>
        <v>0</v>
      </c>
      <c r="J2" s="132">
        <f>Table14562324[[#This Row],[Costo Personale (€)]]*0.15</f>
        <v>0</v>
      </c>
      <c r="K2" s="132">
        <f>Table14562324[[#This Row],[Costo Personale (€)]]+Table14562324[[#This Row],[Costi indiretti (15%)]]</f>
        <v>0</v>
      </c>
      <c r="L2" s="162"/>
      <c r="M2" s="129">
        <v>0.5</v>
      </c>
      <c r="N2" s="133">
        <f>Table14562324[[#This Row],[Costo Totale del Personale (€)]]*(Table14562324[[#This Row],[% intensità agevolazione]]+Table14562324[[#This Row],[eventuale maggiorazione % intensità agevolazione NOT APPLICABLE]])</f>
        <v>0</v>
      </c>
      <c r="O2" s="156"/>
      <c r="P2" s="133">
        <f>Table14562324[[#This Row],[Agevolazione]]*Table14562324[[#This Row],[% agevolazioni in investimenti di cui linea di intervento 022
]]</f>
        <v>0</v>
      </c>
      <c r="Q2" s="133"/>
    </row>
    <row r="3" spans="1:20">
      <c r="A3" s="129" t="s">
        <v>24</v>
      </c>
      <c r="B3" s="129">
        <v>0.7</v>
      </c>
      <c r="C3" s="103"/>
      <c r="D3" s="129"/>
      <c r="E3" s="89" t="s">
        <v>60</v>
      </c>
      <c r="F3" s="134"/>
      <c r="G3" s="130">
        <v>1720</v>
      </c>
      <c r="H3" s="131">
        <v>43</v>
      </c>
      <c r="I3" s="131">
        <f>Table14562324[[#This Row],[Costo standard (€/ora)]]*Table14562324[[#This Row],['# Mesi persona]]*Table14562324[[#This Row],[Ore/anno]]/12</f>
        <v>0</v>
      </c>
      <c r="J3" s="132">
        <f>Table14562324[[#This Row],[Costo Personale (€)]]*0.15</f>
        <v>0</v>
      </c>
      <c r="K3" s="132">
        <f>Table14562324[[#This Row],[Costo Personale (€)]]+Table14562324[[#This Row],[Costi indiretti (15%)]]</f>
        <v>0</v>
      </c>
      <c r="L3" s="162"/>
      <c r="M3" s="129">
        <v>0.5</v>
      </c>
      <c r="N3" s="133">
        <f>Table14562324[[#This Row],[Costo Totale del Personale (€)]]*(Table14562324[[#This Row],[% intensità agevolazione]]+Table14562324[[#This Row],[eventuale maggiorazione % intensità agevolazione NOT APPLICABLE]])</f>
        <v>0</v>
      </c>
      <c r="O3" s="156"/>
      <c r="P3" s="133">
        <f>Table14562324[[#This Row],[Agevolazione]]*Table14562324[[#This Row],[% agevolazioni in investimenti di cui linea di intervento 022
]]</f>
        <v>0</v>
      </c>
      <c r="Q3" s="133"/>
    </row>
    <row r="4" spans="1:20">
      <c r="A4" s="129" t="s">
        <v>24</v>
      </c>
      <c r="B4" s="129">
        <v>0.7</v>
      </c>
      <c r="C4" s="103"/>
      <c r="D4" s="129"/>
      <c r="E4" s="89" t="s">
        <v>61</v>
      </c>
      <c r="F4" s="134"/>
      <c r="G4" s="130">
        <v>1720</v>
      </c>
      <c r="H4" s="131">
        <v>27</v>
      </c>
      <c r="I4" s="131">
        <f>Table14562324[[#This Row],[Costo standard (€/ora)]]*Table14562324[[#This Row],['# Mesi persona]]*Table14562324[[#This Row],[Ore/anno]]/12</f>
        <v>0</v>
      </c>
      <c r="J4" s="132">
        <f>Table14562324[[#This Row],[Costo Personale (€)]]*0.15</f>
        <v>0</v>
      </c>
      <c r="K4" s="132">
        <f>Table14562324[[#This Row],[Costo Personale (€)]]+Table14562324[[#This Row],[Costi indiretti (15%)]]</f>
        <v>0</v>
      </c>
      <c r="L4" s="162"/>
      <c r="M4" s="129">
        <v>0.5</v>
      </c>
      <c r="N4" s="133">
        <f>Table14562324[[#This Row],[Costo Totale del Personale (€)]]*(Table14562324[[#This Row],[% intensità agevolazione]]+Table14562324[[#This Row],[eventuale maggiorazione % intensità agevolazione NOT APPLICABLE]])</f>
        <v>0</v>
      </c>
      <c r="O4" s="156"/>
      <c r="P4" s="133">
        <f>Table14562324[[#This Row],[Agevolazione]]*Table14562324[[#This Row],[% agevolazioni in investimenti di cui linea di intervento 022
]]</f>
        <v>0</v>
      </c>
      <c r="Q4" s="133"/>
    </row>
    <row r="5" spans="1:20">
      <c r="A5" s="129" t="s">
        <v>25</v>
      </c>
      <c r="B5" s="129">
        <v>0.45</v>
      </c>
      <c r="C5" s="103"/>
      <c r="D5" s="129"/>
      <c r="E5" s="89" t="s">
        <v>59</v>
      </c>
      <c r="F5" s="134"/>
      <c r="G5" s="130">
        <v>1720</v>
      </c>
      <c r="H5" s="131">
        <v>75</v>
      </c>
      <c r="I5" s="131">
        <f>Table14562324[[#This Row],[Costo standard (€/ora)]]*Table14562324[[#This Row],['# Mesi persona]]*Table14562324[[#This Row],[Ore/anno]]/12</f>
        <v>0</v>
      </c>
      <c r="J5" s="132">
        <f>Table14562324[[#This Row],[Costo Personale (€)]]*0.15</f>
        <v>0</v>
      </c>
      <c r="K5" s="132">
        <f>Table14562324[[#This Row],[Costo Personale (€)]]+Table14562324[[#This Row],[Costi indiretti (15%)]]</f>
        <v>0</v>
      </c>
      <c r="L5" s="162"/>
      <c r="M5" s="129">
        <v>0.5</v>
      </c>
      <c r="N5" s="133">
        <f>Table14562324[[#This Row],[Costo Totale del Personale (€)]]*(Table14562324[[#This Row],[% intensità agevolazione]]+Table14562324[[#This Row],[eventuale maggiorazione % intensità agevolazione NOT APPLICABLE]])</f>
        <v>0</v>
      </c>
      <c r="O5" s="156"/>
      <c r="P5" s="133">
        <f>Table14562324[[#This Row],[Agevolazione]]*Table14562324[[#This Row],[% agevolazioni in investimenti di cui linea di intervento 022
]]</f>
        <v>0</v>
      </c>
      <c r="Q5" s="133"/>
    </row>
    <row r="6" spans="1:20">
      <c r="A6" s="129" t="s">
        <v>25</v>
      </c>
      <c r="B6" s="129">
        <v>0.45</v>
      </c>
      <c r="C6" s="103"/>
      <c r="D6" s="129"/>
      <c r="E6" s="89" t="s">
        <v>60</v>
      </c>
      <c r="F6" s="134"/>
      <c r="G6" s="130">
        <v>1720</v>
      </c>
      <c r="H6" s="131">
        <v>43</v>
      </c>
      <c r="I6" s="131">
        <f>Table14562324[[#This Row],[Costo standard (€/ora)]]*Table14562324[[#This Row],['# Mesi persona]]*Table14562324[[#This Row],[Ore/anno]]/12</f>
        <v>0</v>
      </c>
      <c r="J6" s="132">
        <f>Table14562324[[#This Row],[Costo Personale (€)]]*0.15</f>
        <v>0</v>
      </c>
      <c r="K6" s="132">
        <f>Table14562324[[#This Row],[Costo Personale (€)]]+Table14562324[[#This Row],[Costi indiretti (15%)]]</f>
        <v>0</v>
      </c>
      <c r="L6" s="162"/>
      <c r="M6" s="129">
        <v>0.5</v>
      </c>
      <c r="N6" s="133">
        <f>Table14562324[[#This Row],[Costo Totale del Personale (€)]]*(Table14562324[[#This Row],[% intensità agevolazione]]+Table14562324[[#This Row],[eventuale maggiorazione % intensità agevolazione NOT APPLICABLE]])</f>
        <v>0</v>
      </c>
      <c r="O6" s="156"/>
      <c r="P6" s="133">
        <f>Table14562324[[#This Row],[Agevolazione]]*Table14562324[[#This Row],[% agevolazioni in investimenti di cui linea di intervento 022
]]</f>
        <v>0</v>
      </c>
      <c r="Q6" s="133"/>
    </row>
    <row r="7" spans="1:20" ht="16.5" thickBot="1">
      <c r="A7" s="129" t="s">
        <v>25</v>
      </c>
      <c r="B7" s="129">
        <v>0.45</v>
      </c>
      <c r="C7" s="103"/>
      <c r="D7" s="129"/>
      <c r="E7" s="89" t="s">
        <v>61</v>
      </c>
      <c r="F7" s="134"/>
      <c r="G7" s="130">
        <v>1720</v>
      </c>
      <c r="H7" s="131">
        <v>27</v>
      </c>
      <c r="I7" s="131">
        <f>Table14562324[[#This Row],[Costo standard (€/ora)]]*Table14562324[[#This Row],['# Mesi persona]]*Table14562324[[#This Row],[Ore/anno]]/12</f>
        <v>0</v>
      </c>
      <c r="J7" s="132">
        <f>Table14562324[[#This Row],[Costo Personale (€)]]*0.15</f>
        <v>0</v>
      </c>
      <c r="K7" s="132">
        <f>Table14562324[[#This Row],[Costo Personale (€)]]+Table14562324[[#This Row],[Costi indiretti (15%)]]</f>
        <v>0</v>
      </c>
      <c r="L7" s="162"/>
      <c r="M7" s="129">
        <v>0.5</v>
      </c>
      <c r="N7" s="133">
        <f>Table14562324[[#This Row],[Costo Totale del Personale (€)]]*(Table14562324[[#This Row],[% intensità agevolazione]]+Table14562324[[#This Row],[eventuale maggiorazione % intensità agevolazione NOT APPLICABLE]])</f>
        <v>0</v>
      </c>
      <c r="O7" s="156"/>
      <c r="P7" s="133">
        <f>Table14562324[[#This Row],[Agevolazione]]*Table14562324[[#This Row],[% agevolazioni in investimenti di cui linea di intervento 022
]]</f>
        <v>0</v>
      </c>
      <c r="Q7" s="133"/>
    </row>
    <row r="8" spans="1:20" ht="16.5" thickBot="1">
      <c r="A8" s="135"/>
      <c r="B8" s="135"/>
      <c r="D8" s="108"/>
      <c r="F8" s="108"/>
      <c r="G8" s="107"/>
      <c r="J8" s="111" t="s">
        <v>62</v>
      </c>
      <c r="K8" s="112">
        <f>SUM(K2:K7)</f>
        <v>0</v>
      </c>
      <c r="M8" s="110" t="s">
        <v>26</v>
      </c>
      <c r="N8" s="182">
        <f>SUM(N2:N7)</f>
        <v>0</v>
      </c>
      <c r="O8" s="157"/>
      <c r="P8" s="167">
        <f>SUM(P2:P7)</f>
        <v>0</v>
      </c>
      <c r="Q8" s="133"/>
    </row>
    <row r="9" spans="1:20">
      <c r="A9" s="204" t="s">
        <v>167</v>
      </c>
      <c r="B9" s="204"/>
      <c r="C9" s="204"/>
      <c r="D9" s="204"/>
      <c r="E9" s="204"/>
      <c r="F9" s="204"/>
      <c r="G9" s="204"/>
      <c r="O9" s="166"/>
      <c r="Q9" s="133"/>
    </row>
    <row r="10" spans="1:20">
      <c r="A10" s="204"/>
      <c r="B10" s="204"/>
      <c r="C10" s="204"/>
      <c r="D10" s="204"/>
      <c r="E10" s="204"/>
      <c r="F10" s="204"/>
      <c r="G10" s="204"/>
      <c r="J10" s="138" t="s">
        <v>24</v>
      </c>
      <c r="K10" s="113">
        <f>K2+K3+K4</f>
        <v>0</v>
      </c>
      <c r="M10" s="138" t="s">
        <v>24</v>
      </c>
      <c r="N10" s="113">
        <f>N2+N3+N4</f>
        <v>0</v>
      </c>
      <c r="O10" s="165"/>
      <c r="P10" s="113">
        <f>P2+P3+P4</f>
        <v>0</v>
      </c>
      <c r="Q10" s="133"/>
    </row>
    <row r="11" spans="1:20">
      <c r="A11" s="204"/>
      <c r="B11" s="204"/>
      <c r="C11" s="204"/>
      <c r="D11" s="204"/>
      <c r="E11" s="204"/>
      <c r="F11" s="204"/>
      <c r="G11" s="204"/>
      <c r="J11" s="138" t="s">
        <v>25</v>
      </c>
      <c r="K11" s="113">
        <f>K5+K6+K7</f>
        <v>0</v>
      </c>
      <c r="M11" s="138" t="s">
        <v>25</v>
      </c>
      <c r="N11" s="113">
        <f>N5+N6+N7</f>
        <v>0</v>
      </c>
      <c r="O11" s="165"/>
      <c r="P11" s="113">
        <f>P5+P6+P7</f>
        <v>0</v>
      </c>
      <c r="Q11" s="133"/>
    </row>
    <row r="12" spans="1:20">
      <c r="Q12" s="107"/>
    </row>
    <row r="13" spans="1:20" ht="90">
      <c r="A13" s="105" t="s">
        <v>45</v>
      </c>
      <c r="B13" s="105" t="s">
        <v>46</v>
      </c>
      <c r="C13" s="105" t="s">
        <v>47</v>
      </c>
      <c r="D13" s="90"/>
      <c r="H13" s="104" t="s">
        <v>63</v>
      </c>
      <c r="I13" s="104" t="s">
        <v>64</v>
      </c>
      <c r="J13" s="104" t="s">
        <v>65</v>
      </c>
      <c r="K13" s="104" t="s">
        <v>66</v>
      </c>
      <c r="L13" s="105" t="s">
        <v>157</v>
      </c>
      <c r="M13" s="105" t="s">
        <v>56</v>
      </c>
      <c r="N13" s="106" t="s">
        <v>57</v>
      </c>
      <c r="O13" s="106" t="s">
        <v>157</v>
      </c>
      <c r="P13" s="106" t="s">
        <v>67</v>
      </c>
    </row>
    <row r="14" spans="1:20">
      <c r="A14" s="136" t="s">
        <v>24</v>
      </c>
      <c r="B14" s="136">
        <v>0.7</v>
      </c>
      <c r="C14" s="105"/>
      <c r="D14" s="137"/>
      <c r="G14" s="173"/>
      <c r="H14" s="174">
        <v>0</v>
      </c>
      <c r="I14" s="153">
        <v>0</v>
      </c>
      <c r="J14" s="153">
        <v>0</v>
      </c>
      <c r="K14" s="153">
        <f t="shared" ref="K14:K15" si="0">SUM(H14:J14)</f>
        <v>0</v>
      </c>
      <c r="L14" s="158"/>
      <c r="M14" s="136">
        <v>0.5</v>
      </c>
      <c r="N14" s="128">
        <f>K14*(B14+C14)</f>
        <v>0</v>
      </c>
      <c r="O14" s="160"/>
      <c r="P14" s="176">
        <f>N14*M14</f>
        <v>0</v>
      </c>
      <c r="S14" s="109"/>
      <c r="T14" s="109"/>
    </row>
    <row r="15" spans="1:20">
      <c r="A15" s="136" t="s">
        <v>25</v>
      </c>
      <c r="B15" s="171">
        <v>0.45</v>
      </c>
      <c r="C15" s="105"/>
      <c r="D15" s="137"/>
      <c r="H15" s="174">
        <v>0</v>
      </c>
      <c r="I15" s="172">
        <v>0</v>
      </c>
      <c r="J15" s="172">
        <v>0</v>
      </c>
      <c r="K15" s="153">
        <f t="shared" si="0"/>
        <v>0</v>
      </c>
      <c r="L15" s="158"/>
      <c r="M15" s="171">
        <v>0.5</v>
      </c>
      <c r="N15" s="180">
        <f>K15*(B15+C15)</f>
        <v>0</v>
      </c>
      <c r="O15" s="160"/>
      <c r="P15" s="128">
        <f>N15*M15</f>
        <v>0</v>
      </c>
      <c r="Q15" s="175"/>
      <c r="S15" s="109"/>
      <c r="T15" s="109"/>
    </row>
    <row r="16" spans="1:20">
      <c r="A16" s="170"/>
      <c r="C16" s="170"/>
      <c r="J16" s="108" t="s">
        <v>62</v>
      </c>
      <c r="K16" s="181">
        <f>SUM(K14:K15)</f>
        <v>0</v>
      </c>
      <c r="L16" s="159"/>
      <c r="M16" s="110" t="s">
        <v>26</v>
      </c>
      <c r="N16" s="181">
        <f>SUM(N14:N15)</f>
        <v>0</v>
      </c>
      <c r="O16" s="160"/>
      <c r="P16" s="177">
        <f>SUM(P14:P15)</f>
        <v>0</v>
      </c>
      <c r="Q16" s="175"/>
    </row>
    <row r="17" spans="1:25">
      <c r="P17" s="170"/>
    </row>
    <row r="18" spans="1:25">
      <c r="I18" t="s">
        <v>68</v>
      </c>
      <c r="L18" t="s">
        <v>69</v>
      </c>
      <c r="P18" s="169"/>
      <c r="Q18" s="137"/>
    </row>
    <row r="19" spans="1:25">
      <c r="D19" s="169"/>
      <c r="J19" s="138" t="s">
        <v>24</v>
      </c>
      <c r="K19" s="113">
        <f>K14+K10</f>
        <v>0</v>
      </c>
      <c r="M19" s="138" t="s">
        <v>24</v>
      </c>
      <c r="N19" s="113">
        <f>N10+N14</f>
        <v>0</v>
      </c>
      <c r="O19" s="161"/>
      <c r="P19" s="178">
        <f>P10+P14</f>
        <v>0</v>
      </c>
      <c r="Q19" s="137"/>
    </row>
    <row r="20" spans="1:25">
      <c r="D20" s="169"/>
      <c r="J20" s="138" t="s">
        <v>25</v>
      </c>
      <c r="K20" s="113">
        <f>K15+K11</f>
        <v>0</v>
      </c>
      <c r="M20" s="138" t="s">
        <v>25</v>
      </c>
      <c r="N20" s="113">
        <f>N11+N15</f>
        <v>0</v>
      </c>
      <c r="O20" s="161"/>
      <c r="P20" s="113">
        <f>P11+P15</f>
        <v>0</v>
      </c>
      <c r="Q20" s="137"/>
    </row>
    <row r="21" spans="1:25">
      <c r="K21" s="169"/>
      <c r="O21" s="161"/>
    </row>
    <row r="22" spans="1:25">
      <c r="D22" s="179"/>
      <c r="J22" s="108" t="s">
        <v>62</v>
      </c>
      <c r="K22" s="168">
        <f>SUM(K19:K21)</f>
        <v>0</v>
      </c>
      <c r="M22" s="108" t="s">
        <v>26</v>
      </c>
      <c r="N22" s="168">
        <f>SUM(N19:N21)</f>
        <v>0</v>
      </c>
      <c r="O22" s="161"/>
      <c r="P22" s="168">
        <f>SUM(P19:P21)</f>
        <v>0</v>
      </c>
    </row>
    <row r="23" spans="1:25">
      <c r="J23" s="110" t="s">
        <v>70</v>
      </c>
      <c r="K23" s="168">
        <f>K16+K8</f>
        <v>0</v>
      </c>
      <c r="R23" s="138"/>
      <c r="S23" s="109"/>
      <c r="T23" s="109"/>
      <c r="U23" s="109"/>
    </row>
    <row r="24" spans="1:25">
      <c r="R24" s="138"/>
      <c r="S24" s="109"/>
      <c r="T24" s="109"/>
      <c r="U24" s="109"/>
    </row>
    <row r="25" spans="1:25">
      <c r="H25" s="88"/>
      <c r="I25" s="88"/>
      <c r="J25" s="88"/>
      <c r="K25" s="88"/>
      <c r="R25" s="138"/>
      <c r="S25" s="109"/>
      <c r="T25" s="109"/>
      <c r="U25" s="109"/>
    </row>
    <row r="26" spans="1:25">
      <c r="H26" s="88"/>
      <c r="I26" s="88"/>
      <c r="J26" s="88"/>
      <c r="K26" s="88"/>
      <c r="R26" s="138"/>
      <c r="S26" s="109"/>
      <c r="T26" s="109"/>
      <c r="U26" s="109"/>
    </row>
    <row r="27" spans="1:25">
      <c r="H27" s="88"/>
      <c r="I27" s="88"/>
      <c r="J27" s="88"/>
      <c r="K27" s="88"/>
    </row>
    <row r="28" spans="1:25" ht="60">
      <c r="A28" s="183" t="s">
        <v>166</v>
      </c>
      <c r="B28" s="183"/>
      <c r="C28" s="183"/>
      <c r="D28" s="183"/>
      <c r="E28" s="183"/>
      <c r="F28" s="184"/>
      <c r="G28" s="184"/>
      <c r="H28" s="124" t="s">
        <v>72</v>
      </c>
      <c r="I28" s="124" t="s">
        <v>32</v>
      </c>
      <c r="J28" s="124" t="s">
        <v>73</v>
      </c>
      <c r="L28" s="198" t="s">
        <v>24</v>
      </c>
      <c r="M28" s="199"/>
      <c r="N28" s="199"/>
      <c r="O28" s="199"/>
      <c r="P28" s="200"/>
      <c r="Q28" s="198" t="s">
        <v>25</v>
      </c>
      <c r="R28" s="199"/>
      <c r="S28" s="199"/>
      <c r="T28" s="199"/>
      <c r="U28" s="200"/>
      <c r="V28" s="201" t="s">
        <v>26</v>
      </c>
      <c r="W28" s="202"/>
      <c r="X28" s="202"/>
      <c r="Y28" s="203"/>
    </row>
    <row r="29" spans="1:25" ht="60">
      <c r="A29" s="193" t="s">
        <v>167</v>
      </c>
      <c r="B29" s="193"/>
      <c r="C29" s="193"/>
      <c r="D29" s="193"/>
      <c r="E29" s="193"/>
      <c r="F29" s="193"/>
      <c r="G29" s="193"/>
      <c r="H29" s="125">
        <v>1</v>
      </c>
      <c r="I29" s="125">
        <v>1</v>
      </c>
      <c r="J29" s="126">
        <f>I29/SUM(H29)</f>
        <v>1</v>
      </c>
      <c r="L29" s="96" t="s">
        <v>27</v>
      </c>
      <c r="M29" s="97" t="s">
        <v>29</v>
      </c>
      <c r="N29" s="96" t="s">
        <v>28</v>
      </c>
      <c r="O29" s="96"/>
      <c r="P29" s="96" t="s">
        <v>71</v>
      </c>
      <c r="Q29" s="96" t="s">
        <v>27</v>
      </c>
      <c r="R29" s="97" t="s">
        <v>29</v>
      </c>
      <c r="S29" s="96" t="s">
        <v>28</v>
      </c>
      <c r="T29" s="96"/>
      <c r="U29" s="96" t="s">
        <v>71</v>
      </c>
      <c r="V29" s="164" t="s">
        <v>30</v>
      </c>
      <c r="W29" s="164" t="s">
        <v>31</v>
      </c>
      <c r="X29" s="164" t="s">
        <v>28</v>
      </c>
      <c r="Y29" s="164"/>
    </row>
    <row r="30" spans="1:25">
      <c r="A30" s="193"/>
      <c r="B30" s="193"/>
      <c r="C30" s="193"/>
      <c r="D30" s="193"/>
      <c r="E30" s="193"/>
      <c r="F30" s="193"/>
      <c r="G30" s="193"/>
      <c r="L30" s="113">
        <f>K19</f>
        <v>0</v>
      </c>
      <c r="M30" s="114">
        <f>B14+C14</f>
        <v>0.7</v>
      </c>
      <c r="N30" s="113">
        <f>P19</f>
        <v>0</v>
      </c>
      <c r="O30" s="113"/>
      <c r="P30" s="115"/>
      <c r="Q30" s="113">
        <f>K20</f>
        <v>0</v>
      </c>
      <c r="R30" s="114">
        <f>B15</f>
        <v>0.45</v>
      </c>
      <c r="S30" s="113">
        <f>P20</f>
        <v>0</v>
      </c>
      <c r="T30" s="113"/>
      <c r="U30" s="115"/>
      <c r="V30" s="113">
        <f>L30+Q30</f>
        <v>0</v>
      </c>
      <c r="W30" s="113">
        <f>H27*I27+L30*M30+Q30*R30</f>
        <v>0</v>
      </c>
      <c r="X30" s="113">
        <f>J27+N30+S30</f>
        <v>0</v>
      </c>
      <c r="Y30" s="113"/>
    </row>
    <row r="31" spans="1:25" ht="29.25" customHeight="1">
      <c r="A31" s="193"/>
      <c r="B31" s="193"/>
      <c r="C31" s="193"/>
      <c r="D31" s="193"/>
      <c r="E31" s="193"/>
      <c r="F31" s="193"/>
      <c r="G31" s="193"/>
    </row>
    <row r="32" spans="1:25" ht="44.25" customHeight="1"/>
  </sheetData>
  <mergeCells count="5">
    <mergeCell ref="L28:P28"/>
    <mergeCell ref="Q28:U28"/>
    <mergeCell ref="V28:Y28"/>
    <mergeCell ref="A29:G31"/>
    <mergeCell ref="A9:G11"/>
  </mergeCells>
  <phoneticPr fontId="27" type="noConversion"/>
  <dataValidations count="2">
    <dataValidation type="decimal" allowBlank="1" showInputMessage="1" showErrorMessage="1" sqref="S29:T29 N29:O29 V28:V29 L28:L29 Q28:Q29 X29:Y29" xr:uid="{1D594EED-47AF-4F3F-A85B-040996C3984A}">
      <formula1>0</formula1>
      <formula2>300000000</formula2>
    </dataValidation>
    <dataValidation type="list" allowBlank="1" showInputMessage="1" showErrorMessage="1" sqref="D2:D7" xr:uid="{E4F80C47-1D4C-4FF9-A26A-6ABBB0D2E5E2}">
      <formula1>"Personale strutturato, Nuova assunzione"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7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207" t="s">
        <v>74</v>
      </c>
      <c r="D3" s="207"/>
      <c r="E3" s="207"/>
      <c r="F3" s="207"/>
      <c r="G3" s="208" t="s">
        <v>75</v>
      </c>
      <c r="H3" s="208"/>
      <c r="I3" s="208"/>
      <c r="J3" s="208"/>
      <c r="K3" s="209" t="s">
        <v>76</v>
      </c>
      <c r="L3" s="209"/>
      <c r="T3" s="205" t="s">
        <v>77</v>
      </c>
      <c r="U3" s="205"/>
      <c r="V3" s="206" t="s">
        <v>78</v>
      </c>
      <c r="W3" s="206"/>
      <c r="X3" s="206"/>
      <c r="Y3" s="34"/>
    </row>
    <row r="4" spans="2:28" ht="49.15" customHeight="1">
      <c r="C4" s="64" t="s">
        <v>79</v>
      </c>
      <c r="D4" s="64" t="e">
        <f>#REF!</f>
        <v>#REF!</v>
      </c>
      <c r="E4" s="64" t="s">
        <v>80</v>
      </c>
      <c r="F4" s="64" t="s">
        <v>81</v>
      </c>
      <c r="G4" s="65" t="s">
        <v>82</v>
      </c>
      <c r="H4" s="65" t="s">
        <v>83</v>
      </c>
      <c r="I4" s="65" t="s">
        <v>84</v>
      </c>
      <c r="J4" s="65" t="s">
        <v>85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86</v>
      </c>
      <c r="O4" s="72" t="s">
        <v>87</v>
      </c>
      <c r="P4" s="73"/>
      <c r="R4" s="74"/>
      <c r="T4" s="67" t="s">
        <v>88</v>
      </c>
      <c r="U4" s="68" t="s">
        <v>89</v>
      </c>
      <c r="V4" s="69" t="s">
        <v>90</v>
      </c>
      <c r="W4" s="69" t="s">
        <v>91</v>
      </c>
      <c r="X4" s="69" t="s">
        <v>92</v>
      </c>
      <c r="Y4" s="30"/>
      <c r="Z4" s="83" t="s">
        <v>93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94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95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96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97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98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99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100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101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102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103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104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105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106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107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75">
      <c r="B23" s="24" t="s">
        <v>108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109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205" t="str">
        <f t="shared" ref="T26:X26" si="4">T3</f>
        <v>Cost in the South</v>
      </c>
      <c r="U26" s="205">
        <f t="shared" si="4"/>
        <v>0</v>
      </c>
      <c r="V26" s="206" t="str">
        <f t="shared" si="4"/>
        <v>% Costs by intervention field</v>
      </c>
      <c r="W26" s="206">
        <f t="shared" si="4"/>
        <v>0</v>
      </c>
      <c r="X26" s="206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89.25">
      <c r="B2" s="3" t="s">
        <v>110</v>
      </c>
      <c r="C2" s="80" t="s">
        <v>111</v>
      </c>
      <c r="D2" s="80" t="s">
        <v>112</v>
      </c>
      <c r="E2" s="80" t="s">
        <v>113</v>
      </c>
      <c r="F2" s="80" t="s">
        <v>114</v>
      </c>
      <c r="G2" s="80" t="s">
        <v>115</v>
      </c>
      <c r="H2" s="80" t="s">
        <v>116</v>
      </c>
      <c r="I2" s="80" t="s">
        <v>117</v>
      </c>
      <c r="J2" s="80" t="s">
        <v>118</v>
      </c>
      <c r="K2" s="82" t="s">
        <v>119</v>
      </c>
      <c r="L2" s="82" t="s">
        <v>120</v>
      </c>
    </row>
    <row r="3" spans="1:12" ht="15.75">
      <c r="A3" s="1">
        <v>1</v>
      </c>
      <c r="B3" s="2" t="s">
        <v>121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75">
      <c r="A4" s="1">
        <f t="shared" ref="A4:A17" si="2">A3+1</f>
        <v>2</v>
      </c>
      <c r="B4" s="2" t="s">
        <v>122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75">
      <c r="A5" s="1">
        <f t="shared" si="2"/>
        <v>3</v>
      </c>
      <c r="B5" s="2" t="s">
        <v>123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75">
      <c r="A6" s="1">
        <f t="shared" si="2"/>
        <v>4</v>
      </c>
      <c r="B6" s="2" t="s">
        <v>124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75">
      <c r="A7" s="1">
        <f t="shared" si="2"/>
        <v>5</v>
      </c>
      <c r="B7" s="2" t="s">
        <v>125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75">
      <c r="A8" s="1">
        <f t="shared" si="2"/>
        <v>6</v>
      </c>
      <c r="B8" s="2" t="s">
        <v>126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75">
      <c r="A9" s="1">
        <f t="shared" si="2"/>
        <v>7</v>
      </c>
      <c r="B9" s="2" t="s">
        <v>127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75">
      <c r="A10" s="1">
        <f t="shared" si="2"/>
        <v>8</v>
      </c>
      <c r="B10" s="2" t="s">
        <v>128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75">
      <c r="A11" s="1">
        <f t="shared" si="2"/>
        <v>9</v>
      </c>
      <c r="B11" s="2" t="s">
        <v>129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75">
      <c r="A12" s="1">
        <f t="shared" si="2"/>
        <v>10</v>
      </c>
      <c r="B12" s="2" t="s">
        <v>130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75">
      <c r="A13" s="1">
        <f t="shared" si="2"/>
        <v>11</v>
      </c>
      <c r="B13" s="2" t="s">
        <v>131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75">
      <c r="A14" s="1">
        <f t="shared" si="2"/>
        <v>12</v>
      </c>
      <c r="B14" s="2" t="s">
        <v>132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75">
      <c r="A15" s="1">
        <f t="shared" si="2"/>
        <v>13</v>
      </c>
      <c r="B15" s="2" t="s">
        <v>133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75">
      <c r="A16" s="1">
        <f t="shared" si="2"/>
        <v>14</v>
      </c>
      <c r="B16" s="2" t="s">
        <v>134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75">
      <c r="A17" s="1">
        <f t="shared" si="2"/>
        <v>15</v>
      </c>
      <c r="B17" s="2" t="s">
        <v>135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136</v>
      </c>
      <c r="C19" s="80" t="s">
        <v>111</v>
      </c>
      <c r="D19" s="80" t="s">
        <v>112</v>
      </c>
      <c r="E19" s="80" t="s">
        <v>113</v>
      </c>
      <c r="F19" s="80" t="s">
        <v>114</v>
      </c>
      <c r="G19" s="80" t="s">
        <v>115</v>
      </c>
      <c r="H19" s="80" t="s">
        <v>116</v>
      </c>
      <c r="I19" s="80" t="s">
        <v>117</v>
      </c>
      <c r="J19" s="80" t="s">
        <v>118</v>
      </c>
      <c r="K19" s="82" t="s">
        <v>119</v>
      </c>
      <c r="L19" s="82" t="s">
        <v>120</v>
      </c>
    </row>
    <row r="20" spans="1:12" ht="18" customHeight="1">
      <c r="A20" s="1">
        <v>1</v>
      </c>
      <c r="B20" s="2" t="s">
        <v>121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122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123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124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125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126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127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128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129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130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131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75">
      <c r="A31" s="1">
        <f t="shared" si="5"/>
        <v>12</v>
      </c>
      <c r="B31" s="2" t="s">
        <v>132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75">
      <c r="A32" s="1">
        <f t="shared" si="5"/>
        <v>13</v>
      </c>
      <c r="B32" s="2" t="s">
        <v>133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75">
      <c r="A33" s="1">
        <f t="shared" si="5"/>
        <v>14</v>
      </c>
      <c r="B33" s="2" t="s">
        <v>134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75">
      <c r="A34" s="1">
        <f t="shared" si="5"/>
        <v>15</v>
      </c>
      <c r="B34" s="2" t="s">
        <v>135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7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89.25">
      <c r="B36" s="8" t="s">
        <v>137</v>
      </c>
      <c r="C36" s="80" t="s">
        <v>111</v>
      </c>
      <c r="D36" s="80" t="s">
        <v>112</v>
      </c>
      <c r="E36" s="80" t="s">
        <v>113</v>
      </c>
      <c r="F36" s="80" t="s">
        <v>114</v>
      </c>
      <c r="G36" s="80" t="s">
        <v>115</v>
      </c>
      <c r="H36" s="80" t="s">
        <v>116</v>
      </c>
      <c r="I36" s="80" t="s">
        <v>117</v>
      </c>
      <c r="J36" s="80" t="s">
        <v>118</v>
      </c>
      <c r="K36" s="82" t="s">
        <v>119</v>
      </c>
      <c r="L36" s="82" t="s">
        <v>138</v>
      </c>
      <c r="M36" s="82" t="s">
        <v>120</v>
      </c>
    </row>
    <row r="37" spans="1:13" ht="15.75">
      <c r="A37" s="1">
        <v>1</v>
      </c>
      <c r="B37" s="2" t="s">
        <v>121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75">
      <c r="A38" s="1">
        <f t="shared" ref="A38:A51" si="14">A37+1</f>
        <v>2</v>
      </c>
      <c r="B38" s="2" t="s">
        <v>122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75">
      <c r="A39" s="1">
        <f t="shared" si="14"/>
        <v>3</v>
      </c>
      <c r="B39" s="2" t="s">
        <v>123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75">
      <c r="A40" s="1">
        <f t="shared" si="14"/>
        <v>4</v>
      </c>
      <c r="B40" s="2" t="s">
        <v>124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75">
      <c r="A41" s="1">
        <f t="shared" si="14"/>
        <v>5</v>
      </c>
      <c r="B41" s="2" t="s">
        <v>125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75">
      <c r="A42" s="1">
        <f t="shared" si="14"/>
        <v>6</v>
      </c>
      <c r="B42" s="2" t="s">
        <v>126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75">
      <c r="A43" s="1">
        <f t="shared" si="14"/>
        <v>7</v>
      </c>
      <c r="B43" s="2" t="s">
        <v>127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75">
      <c r="A44" s="1">
        <f t="shared" si="14"/>
        <v>8</v>
      </c>
      <c r="B44" s="2" t="s">
        <v>128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75">
      <c r="A45" s="1">
        <f t="shared" si="14"/>
        <v>9</v>
      </c>
      <c r="B45" s="2" t="s">
        <v>129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75">
      <c r="A46" s="1">
        <f t="shared" si="14"/>
        <v>10</v>
      </c>
      <c r="B46" s="2" t="s">
        <v>130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75">
      <c r="A47" s="1">
        <f t="shared" si="14"/>
        <v>11</v>
      </c>
      <c r="B47" s="2" t="s">
        <v>131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75">
      <c r="A48" s="1">
        <f t="shared" si="14"/>
        <v>12</v>
      </c>
      <c r="B48" s="2" t="s">
        <v>132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75">
      <c r="A49" s="1">
        <f t="shared" si="14"/>
        <v>13</v>
      </c>
      <c r="B49" s="2" t="s">
        <v>133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75">
      <c r="A50" s="1">
        <f t="shared" si="14"/>
        <v>14</v>
      </c>
      <c r="B50" s="2" t="s">
        <v>134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75">
      <c r="A51" s="1">
        <f t="shared" si="14"/>
        <v>15</v>
      </c>
      <c r="B51" s="2" t="s">
        <v>135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89.25">
      <c r="B53" s="3" t="s">
        <v>139</v>
      </c>
      <c r="C53" s="80" t="s">
        <v>111</v>
      </c>
      <c r="D53" s="80" t="s">
        <v>112</v>
      </c>
      <c r="E53" s="80" t="s">
        <v>113</v>
      </c>
      <c r="F53" s="80" t="s">
        <v>114</v>
      </c>
      <c r="G53" s="80" t="s">
        <v>115</v>
      </c>
      <c r="H53" s="80" t="s">
        <v>116</v>
      </c>
      <c r="I53" s="80" t="s">
        <v>117</v>
      </c>
      <c r="J53" s="80" t="s">
        <v>118</v>
      </c>
      <c r="K53" s="82" t="s">
        <v>119</v>
      </c>
      <c r="L53" s="82" t="s">
        <v>138</v>
      </c>
      <c r="M53" s="82" t="s">
        <v>120</v>
      </c>
    </row>
    <row r="54" spans="1:13" ht="15.75">
      <c r="A54" s="1">
        <v>1</v>
      </c>
      <c r="B54" s="2" t="s">
        <v>121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75">
      <c r="A55" s="1">
        <f t="shared" ref="A55:A68" si="23">A54+1</f>
        <v>2</v>
      </c>
      <c r="B55" s="2" t="s">
        <v>122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75">
      <c r="A56" s="1">
        <f t="shared" si="23"/>
        <v>3</v>
      </c>
      <c r="B56" s="2" t="s">
        <v>123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75">
      <c r="A57" s="1">
        <f t="shared" si="23"/>
        <v>4</v>
      </c>
      <c r="B57" s="2" t="s">
        <v>124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75">
      <c r="A58" s="1">
        <f t="shared" si="23"/>
        <v>5</v>
      </c>
      <c r="B58" s="2" t="s">
        <v>125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75">
      <c r="A59" s="1">
        <f t="shared" si="23"/>
        <v>6</v>
      </c>
      <c r="B59" s="2" t="s">
        <v>126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75">
      <c r="A60" s="1">
        <f t="shared" si="23"/>
        <v>7</v>
      </c>
      <c r="B60" s="2" t="s">
        <v>127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75">
      <c r="A61" s="1">
        <f t="shared" si="23"/>
        <v>8</v>
      </c>
      <c r="B61" s="2" t="s">
        <v>128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75">
      <c r="A62" s="1">
        <f t="shared" si="23"/>
        <v>9</v>
      </c>
      <c r="B62" s="2" t="s">
        <v>129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75">
      <c r="A63" s="1">
        <f t="shared" si="23"/>
        <v>10</v>
      </c>
      <c r="B63" s="2" t="s">
        <v>130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75">
      <c r="A64" s="1">
        <f t="shared" si="23"/>
        <v>11</v>
      </c>
      <c r="B64" s="2" t="s">
        <v>131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75">
      <c r="A65" s="1">
        <f t="shared" si="23"/>
        <v>12</v>
      </c>
      <c r="B65" s="2" t="s">
        <v>132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75">
      <c r="A66" s="1">
        <f t="shared" si="23"/>
        <v>13</v>
      </c>
      <c r="B66" s="2" t="s">
        <v>133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75">
      <c r="A67" s="1">
        <f t="shared" si="23"/>
        <v>14</v>
      </c>
      <c r="B67" s="2" t="s">
        <v>134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75">
      <c r="A68" s="1">
        <f t="shared" si="23"/>
        <v>15</v>
      </c>
      <c r="B68" s="2" t="s">
        <v>135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7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210" t="s">
        <v>75</v>
      </c>
      <c r="E2" s="210"/>
      <c r="F2" s="209" t="s">
        <v>140</v>
      </c>
      <c r="G2" s="209"/>
    </row>
    <row r="3" spans="2:10">
      <c r="C3" s="76" t="s">
        <v>74</v>
      </c>
      <c r="D3" s="75" t="s">
        <v>79</v>
      </c>
      <c r="E3" s="65" t="s">
        <v>88</v>
      </c>
      <c r="F3" s="66" t="s">
        <v>79</v>
      </c>
      <c r="G3" s="66" t="s">
        <v>88</v>
      </c>
      <c r="H3" s="71" t="s">
        <v>141</v>
      </c>
      <c r="I3" s="72" t="s">
        <v>142</v>
      </c>
      <c r="J3" s="74" t="s">
        <v>143</v>
      </c>
    </row>
    <row r="4" spans="2:10">
      <c r="B4" s="48" t="s">
        <v>144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145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146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147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148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149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150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151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152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153</v>
      </c>
    </row>
    <row r="31" spans="2:20" ht="89.25">
      <c r="C31" s="80" t="s">
        <v>111</v>
      </c>
      <c r="D31" s="80" t="s">
        <v>112</v>
      </c>
      <c r="E31" s="80" t="s">
        <v>113</v>
      </c>
      <c r="F31" s="80" t="s">
        <v>114</v>
      </c>
      <c r="G31" s="80" t="s">
        <v>115</v>
      </c>
      <c r="H31" s="80" t="s">
        <v>116</v>
      </c>
      <c r="I31" s="80" t="s">
        <v>117</v>
      </c>
      <c r="J31" s="80" t="s">
        <v>118</v>
      </c>
      <c r="L31" s="80" t="s">
        <v>111</v>
      </c>
      <c r="M31" s="80" t="s">
        <v>112</v>
      </c>
      <c r="N31" s="80" t="s">
        <v>113</v>
      </c>
      <c r="O31" s="80" t="s">
        <v>114</v>
      </c>
      <c r="P31" s="80" t="s">
        <v>115</v>
      </c>
      <c r="Q31" s="80" t="s">
        <v>116</v>
      </c>
      <c r="R31" s="80" t="s">
        <v>117</v>
      </c>
      <c r="S31" s="80" t="s">
        <v>118</v>
      </c>
    </row>
    <row r="32" spans="2:20">
      <c r="B32" s="20" t="s">
        <v>94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95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96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97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98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99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100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101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102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103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104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132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133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105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106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75</v>
      </c>
    </row>
    <row r="51" spans="2:11">
      <c r="B51" s="20" t="s">
        <v>94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95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96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97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98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99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100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101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102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103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104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132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133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105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106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89.25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111</v>
      </c>
      <c r="M66" s="80" t="s">
        <v>112</v>
      </c>
      <c r="N66" s="80" t="s">
        <v>113</v>
      </c>
      <c r="O66" s="80" t="s">
        <v>114</v>
      </c>
      <c r="P66" s="80" t="s">
        <v>115</v>
      </c>
      <c r="Q66" s="80" t="s">
        <v>116</v>
      </c>
      <c r="R66" s="80" t="s">
        <v>117</v>
      </c>
      <c r="S66" s="80" t="s">
        <v>118</v>
      </c>
    </row>
    <row r="67" spans="2:20">
      <c r="B67" s="20" t="s">
        <v>94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95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96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97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98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99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100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101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102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103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104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132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133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105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106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89.25">
      <c r="B88" s="83" t="s">
        <v>154</v>
      </c>
      <c r="L88" s="80" t="s">
        <v>111</v>
      </c>
      <c r="M88" s="80" t="s">
        <v>112</v>
      </c>
      <c r="N88" s="80" t="s">
        <v>113</v>
      </c>
      <c r="O88" s="80" t="s">
        <v>114</v>
      </c>
      <c r="P88" s="80" t="s">
        <v>115</v>
      </c>
      <c r="Q88" s="80" t="s">
        <v>116</v>
      </c>
      <c r="R88" s="80" t="s">
        <v>117</v>
      </c>
      <c r="S88" s="80" t="s">
        <v>118</v>
      </c>
    </row>
    <row r="89" spans="2:20">
      <c r="B89" s="20" t="s">
        <v>94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95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96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97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98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99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100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101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102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103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104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132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133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105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106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142</v>
      </c>
    </row>
    <row r="112" spans="2:20" ht="89.25">
      <c r="C112" s="80" t="s">
        <v>111</v>
      </c>
      <c r="D112" s="80" t="s">
        <v>112</v>
      </c>
      <c r="E112" s="80" t="s">
        <v>113</v>
      </c>
      <c r="F112" s="80" t="s">
        <v>114</v>
      </c>
      <c r="G112" s="80" t="s">
        <v>115</v>
      </c>
      <c r="H112" s="80" t="s">
        <v>116</v>
      </c>
      <c r="I112" s="80" t="s">
        <v>117</v>
      </c>
      <c r="J112" s="80" t="s">
        <v>118</v>
      </c>
      <c r="L112" s="80" t="s">
        <v>111</v>
      </c>
      <c r="M112" s="80" t="s">
        <v>112</v>
      </c>
      <c r="N112" s="80" t="s">
        <v>113</v>
      </c>
      <c r="O112" s="80" t="s">
        <v>114</v>
      </c>
      <c r="P112" s="80" t="s">
        <v>115</v>
      </c>
      <c r="Q112" s="80" t="s">
        <v>116</v>
      </c>
      <c r="R112" s="80" t="s">
        <v>117</v>
      </c>
      <c r="S112" s="80" t="s">
        <v>118</v>
      </c>
    </row>
    <row r="113" spans="2:20">
      <c r="B113" s="20" t="s">
        <v>94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95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96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97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98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99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100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101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102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103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104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132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133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105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106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567DE7D7998E14D8582238DB8008681" ma:contentTypeVersion="4" ma:contentTypeDescription="Creare un nuovo documento." ma:contentTypeScope="" ma:versionID="1d13af6511362f153122a374af882780">
  <xsd:schema xmlns:xsd="http://www.w3.org/2001/XMLSchema" xmlns:xs="http://www.w3.org/2001/XMLSchema" xmlns:p="http://schemas.microsoft.com/office/2006/metadata/properties" xmlns:ns2="9e79821d-accf-4622-bfc4-7934a82277ca" targetNamespace="http://schemas.microsoft.com/office/2006/metadata/properties" ma:root="true" ma:fieldsID="dd5ee2df7fc7c72a70919198518f8d0e" ns2:_="">
    <xsd:import namespace="9e79821d-accf-4622-bfc4-7934a82277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9821d-accf-4622-bfc4-7934a82277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26C969-6AEF-4042-BA19-B76FEAB339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79821d-accf-4622-bfc4-7934a82277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198738-D82D-413F-A6AE-FA9E2DC8FAC4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9e79821d-accf-4622-bfc4-7934a82277ca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All.B - Istruzioni</vt:lpstr>
      <vt:lpstr>Proponente Riepilogo</vt:lpstr>
      <vt:lpstr>P2 Grande Impresa</vt:lpstr>
      <vt:lpstr>P3 Media Impresa </vt:lpstr>
      <vt:lpstr>P4 Picc. Impresa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Federico  Frascaroli</cp:lastModifiedBy>
  <cp:revision/>
  <dcterms:created xsi:type="dcterms:W3CDTF">2022-05-02T08:24:30Z</dcterms:created>
  <dcterms:modified xsi:type="dcterms:W3CDTF">2024-09-27T10:38:29Z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0x0101000567DE7D7998E14D8582238DB8008681</vt:lpwstr>
  </property>
  <property fmtid="{D5CDD505-2E9C-101B-9397-08002B2CF9AE}" pid="3" name="MediaServiceImageTags">
    <vt:lpwstr/>
  </property>
  <property fmtid="{D5CDD505-2E9C-101B-9397-08002B2CF9AE}" pid="4" name="Order">
    <vt:r8>17900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